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pe (2022)\01. Plan\"/>
    </mc:Choice>
  </mc:AlternateContent>
  <bookViews>
    <workbookView xWindow="240" yWindow="30" windowWidth="20115" windowHeight="7755"/>
  </bookViews>
  <sheets>
    <sheet name="OPĆI DIO" sheetId="2" r:id="rId1"/>
    <sheet name="PRIHODI 2022" sheetId="1" r:id="rId2"/>
    <sheet name="PRIHODI 2023,2024" sheetId="4" r:id="rId3"/>
    <sheet name="RASHODI 2022,2023,2024" sheetId="6" r:id="rId4"/>
  </sheets>
  <calcPr calcId="152511"/>
</workbook>
</file>

<file path=xl/calcChain.xml><?xml version="1.0" encoding="utf-8"?>
<calcChain xmlns="http://schemas.openxmlformats.org/spreadsheetml/2006/main">
  <c r="J17" i="6" l="1"/>
  <c r="K17" i="6"/>
  <c r="J5" i="6"/>
  <c r="J4" i="6" s="1"/>
  <c r="K5" i="6"/>
  <c r="B11" i="2" l="1"/>
  <c r="J73" i="6"/>
  <c r="J72" i="6" s="1"/>
  <c r="J69" i="6"/>
  <c r="J63" i="6"/>
  <c r="J59" i="6"/>
  <c r="J58" i="6"/>
  <c r="J54" i="6"/>
  <c r="J53" i="6"/>
  <c r="J45" i="6"/>
  <c r="J42" i="6"/>
  <c r="J31" i="6"/>
  <c r="J23" i="6"/>
  <c r="J13" i="6"/>
  <c r="J10" i="6"/>
  <c r="E76" i="6"/>
  <c r="C74" i="6"/>
  <c r="E73" i="6"/>
  <c r="D37" i="1"/>
  <c r="E37" i="1"/>
  <c r="F37" i="1"/>
  <c r="G37" i="1"/>
  <c r="H37" i="1"/>
  <c r="I37" i="1"/>
  <c r="J37" i="1"/>
  <c r="K37" i="1"/>
  <c r="D33" i="1"/>
  <c r="E33" i="1"/>
  <c r="F33" i="1"/>
  <c r="G33" i="1"/>
  <c r="H33" i="1"/>
  <c r="I33" i="1"/>
  <c r="J33" i="1"/>
  <c r="K33" i="1"/>
  <c r="D25" i="1"/>
  <c r="E25" i="1"/>
  <c r="F25" i="1"/>
  <c r="G25" i="1"/>
  <c r="H25" i="1"/>
  <c r="I25" i="1"/>
  <c r="J25" i="1"/>
  <c r="K25" i="1"/>
  <c r="D20" i="1"/>
  <c r="E20" i="1"/>
  <c r="F20" i="1"/>
  <c r="G20" i="1"/>
  <c r="H20" i="1"/>
  <c r="I20" i="1"/>
  <c r="J20" i="1"/>
  <c r="K20" i="1"/>
  <c r="D16" i="1"/>
  <c r="E16" i="1"/>
  <c r="F16" i="1"/>
  <c r="G16" i="1"/>
  <c r="H16" i="1"/>
  <c r="I16" i="1"/>
  <c r="J16" i="1"/>
  <c r="K16" i="1"/>
  <c r="D13" i="1"/>
  <c r="E13" i="1"/>
  <c r="F13" i="1"/>
  <c r="G13" i="1"/>
  <c r="H13" i="1"/>
  <c r="I13" i="1"/>
  <c r="J13" i="1"/>
  <c r="K13" i="1"/>
  <c r="D9" i="1"/>
  <c r="E9" i="1"/>
  <c r="F9" i="1"/>
  <c r="G9" i="1"/>
  <c r="H9" i="1"/>
  <c r="I9" i="1"/>
  <c r="J9" i="1"/>
  <c r="K9" i="1"/>
  <c r="H4" i="1"/>
  <c r="C18" i="1"/>
  <c r="J62" i="6" l="1"/>
  <c r="J16" i="6"/>
  <c r="J76" i="6"/>
  <c r="H40" i="1"/>
  <c r="C22" i="1" l="1"/>
  <c r="C6" i="6" l="1"/>
  <c r="K22" i="4"/>
  <c r="L17" i="4"/>
  <c r="E17" i="4"/>
  <c r="M5" i="4"/>
  <c r="F5" i="4"/>
  <c r="N30" i="4" l="1"/>
  <c r="N29" i="4"/>
  <c r="N28" i="4"/>
  <c r="N27" i="4"/>
  <c r="N26" i="4"/>
  <c r="N25" i="4"/>
  <c r="C35" i="1" l="1"/>
  <c r="C34" i="1"/>
  <c r="D4" i="1" l="1"/>
  <c r="E4" i="1"/>
  <c r="F4" i="1"/>
  <c r="I4" i="1"/>
  <c r="J4" i="1"/>
  <c r="K4" i="1"/>
  <c r="C33" i="1"/>
  <c r="C73" i="6"/>
  <c r="D73" i="6"/>
  <c r="F73" i="6"/>
  <c r="F72" i="6" s="1"/>
  <c r="G73" i="6"/>
  <c r="G72" i="6" s="1"/>
  <c r="H73" i="6"/>
  <c r="H72" i="6" s="1"/>
  <c r="I73" i="6"/>
  <c r="I72" i="6" s="1"/>
  <c r="K73" i="6"/>
  <c r="K69" i="6"/>
  <c r="E63" i="6"/>
  <c r="H63" i="6"/>
  <c r="K63" i="6"/>
  <c r="K62" i="6" s="1"/>
  <c r="D54" i="6"/>
  <c r="D53" i="6" s="1"/>
  <c r="E54" i="6"/>
  <c r="E53" i="6" s="1"/>
  <c r="G54" i="6"/>
  <c r="G53" i="6" s="1"/>
  <c r="H54" i="6"/>
  <c r="H53" i="6" s="1"/>
  <c r="I54" i="6"/>
  <c r="I53" i="6" s="1"/>
  <c r="K54" i="6"/>
  <c r="K53" i="6" s="1"/>
  <c r="K45" i="6"/>
  <c r="D42" i="6"/>
  <c r="E42" i="6"/>
  <c r="F42" i="6"/>
  <c r="H42" i="6"/>
  <c r="I42" i="6"/>
  <c r="K31" i="6"/>
  <c r="K23" i="6"/>
  <c r="D17" i="6"/>
  <c r="G17" i="6"/>
  <c r="D13" i="6"/>
  <c r="G13" i="6"/>
  <c r="I13" i="6"/>
  <c r="K13" i="6"/>
  <c r="D10" i="6"/>
  <c r="G10" i="6"/>
  <c r="K10" i="6"/>
  <c r="D5" i="6"/>
  <c r="G5" i="6"/>
  <c r="I5" i="6"/>
  <c r="D11" i="2"/>
  <c r="C11" i="2"/>
  <c r="D10" i="2"/>
  <c r="C10" i="2"/>
  <c r="K37" i="4"/>
  <c r="K14" i="4"/>
  <c r="G30" i="4"/>
  <c r="G29" i="4"/>
  <c r="G28" i="4"/>
  <c r="G27" i="4"/>
  <c r="G26" i="4"/>
  <c r="G25" i="4"/>
  <c r="D22" i="4"/>
  <c r="H13" i="6"/>
  <c r="H10" i="6"/>
  <c r="E17" i="6"/>
  <c r="E13" i="6"/>
  <c r="E10" i="6"/>
  <c r="E5" i="6"/>
  <c r="C10" i="1"/>
  <c r="C11" i="1"/>
  <c r="K72" i="6" l="1"/>
  <c r="K76" i="6"/>
  <c r="D72" i="6"/>
  <c r="D76" i="6"/>
  <c r="C72" i="6"/>
  <c r="D40" i="1"/>
  <c r="G4" i="6"/>
  <c r="K40" i="1"/>
  <c r="J40" i="1"/>
  <c r="K4" i="6"/>
  <c r="H17" i="6"/>
  <c r="L76" i="6"/>
  <c r="D4" i="6"/>
  <c r="C9" i="1"/>
  <c r="E4" i="6"/>
  <c r="M76" i="6"/>
  <c r="E72" i="6"/>
  <c r="F69" i="6"/>
  <c r="F45" i="6"/>
  <c r="F10" i="6"/>
  <c r="C23" i="1"/>
  <c r="F17" i="6"/>
  <c r="F13" i="6"/>
  <c r="F5" i="6"/>
  <c r="C21" i="1"/>
  <c r="C31" i="1"/>
  <c r="C30" i="1"/>
  <c r="C29" i="1"/>
  <c r="C28" i="1"/>
  <c r="C27" i="1"/>
  <c r="C26" i="1"/>
  <c r="E45" i="6"/>
  <c r="E31" i="6"/>
  <c r="E23" i="6"/>
  <c r="E60" i="6"/>
  <c r="E70" i="6"/>
  <c r="E69" i="6" s="1"/>
  <c r="E62" i="6" s="1"/>
  <c r="I63" i="6"/>
  <c r="I31" i="6"/>
  <c r="I69" i="6"/>
  <c r="I10" i="6"/>
  <c r="I4" i="6" s="1"/>
  <c r="I17" i="6"/>
  <c r="I62" i="6" l="1"/>
  <c r="E16" i="6"/>
  <c r="I45" i="6"/>
  <c r="C25" i="1"/>
  <c r="C20" i="1"/>
  <c r="C38" i="1"/>
  <c r="C37" i="1" s="1"/>
  <c r="C14" i="1"/>
  <c r="C13" i="1" s="1"/>
  <c r="I40" i="1"/>
  <c r="F54" i="6"/>
  <c r="F53" i="6" s="1"/>
  <c r="F4" i="6"/>
  <c r="F23" i="6"/>
  <c r="F63" i="6"/>
  <c r="F62" i="6" s="1"/>
  <c r="F31" i="6"/>
  <c r="I23" i="6"/>
  <c r="C5" i="1"/>
  <c r="C6" i="1"/>
  <c r="C7" i="1"/>
  <c r="C14" i="6"/>
  <c r="C13" i="6" s="1"/>
  <c r="C18" i="6"/>
  <c r="C20" i="6"/>
  <c r="C21" i="6"/>
  <c r="C27" i="6"/>
  <c r="C29" i="6"/>
  <c r="C34" i="6"/>
  <c r="C39" i="6"/>
  <c r="C47" i="6"/>
  <c r="C48" i="6"/>
  <c r="C49" i="6"/>
  <c r="C55" i="6"/>
  <c r="C56" i="6"/>
  <c r="C60" i="6"/>
  <c r="C66" i="6"/>
  <c r="C11" i="6"/>
  <c r="C10" i="6" s="1"/>
  <c r="H69" i="6"/>
  <c r="H62" i="6" s="1"/>
  <c r="C50" i="6"/>
  <c r="C19" i="6"/>
  <c r="C8" i="6"/>
  <c r="C38" i="6"/>
  <c r="C37" i="6"/>
  <c r="C35" i="6"/>
  <c r="C26" i="6"/>
  <c r="C25" i="6"/>
  <c r="G69" i="6"/>
  <c r="C28" i="6"/>
  <c r="F76" i="6" l="1"/>
  <c r="I76" i="6"/>
  <c r="I16" i="6"/>
  <c r="E40" i="1"/>
  <c r="F40" i="1"/>
  <c r="C17" i="1"/>
  <c r="C16" i="1" s="1"/>
  <c r="C4" i="1"/>
  <c r="C40" i="1" s="1"/>
  <c r="G31" i="6"/>
  <c r="H23" i="6"/>
  <c r="C43" i="6"/>
  <c r="C42" i="6" s="1"/>
  <c r="G42" i="6"/>
  <c r="C7" i="6"/>
  <c r="C5" i="6" s="1"/>
  <c r="H5" i="6"/>
  <c r="C24" i="6"/>
  <c r="C23" i="6" s="1"/>
  <c r="D23" i="6"/>
  <c r="C32" i="6"/>
  <c r="H31" i="6"/>
  <c r="C46" i="6"/>
  <c r="G45" i="6"/>
  <c r="G23" i="6"/>
  <c r="C67" i="6"/>
  <c r="G63" i="6"/>
  <c r="G62" i="6" s="1"/>
  <c r="H45" i="6"/>
  <c r="G4" i="1"/>
  <c r="G40" i="1" s="1"/>
  <c r="F16" i="6"/>
  <c r="C17" i="6"/>
  <c r="C54" i="6"/>
  <c r="C53" i="6" s="1"/>
  <c r="C36" i="6"/>
  <c r="C40" i="6"/>
  <c r="C65" i="6"/>
  <c r="G76" i="6" l="1"/>
  <c r="H4" i="6"/>
  <c r="C4" i="6"/>
  <c r="B7" i="2"/>
  <c r="G16" i="6"/>
  <c r="C70" i="6"/>
  <c r="C69" i="6" s="1"/>
  <c r="D69" i="6"/>
  <c r="C51" i="6"/>
  <c r="C45" i="6" s="1"/>
  <c r="D45" i="6"/>
  <c r="C33" i="6"/>
  <c r="C31" i="6" s="1"/>
  <c r="D31" i="6"/>
  <c r="H16" i="6"/>
  <c r="C64" i="6"/>
  <c r="C63" i="6" s="1"/>
  <c r="D63" i="6"/>
  <c r="D16" i="6" l="1"/>
  <c r="D62" i="6"/>
  <c r="C16" i="6"/>
  <c r="C62" i="6"/>
  <c r="H13" i="4"/>
  <c r="P36" i="4" l="1"/>
  <c r="O36" i="4"/>
  <c r="N36" i="4"/>
  <c r="M36" i="4"/>
  <c r="L36" i="4"/>
  <c r="K36" i="4"/>
  <c r="J36" i="4"/>
  <c r="P32" i="4"/>
  <c r="O32" i="4"/>
  <c r="N32" i="4"/>
  <c r="M32" i="4"/>
  <c r="L32" i="4"/>
  <c r="K32" i="4"/>
  <c r="J32" i="4"/>
  <c r="P24" i="4"/>
  <c r="O24" i="4"/>
  <c r="N24" i="4"/>
  <c r="M24" i="4"/>
  <c r="L24" i="4"/>
  <c r="K24" i="4"/>
  <c r="J24" i="4"/>
  <c r="P19" i="4"/>
  <c r="O19" i="4"/>
  <c r="N19" i="4"/>
  <c r="M19" i="4"/>
  <c r="L19" i="4"/>
  <c r="K19" i="4"/>
  <c r="J19" i="4"/>
  <c r="P16" i="4"/>
  <c r="O16" i="4"/>
  <c r="N16" i="4"/>
  <c r="M16" i="4"/>
  <c r="L16" i="4"/>
  <c r="K16" i="4"/>
  <c r="J16" i="4"/>
  <c r="P13" i="4"/>
  <c r="O13" i="4"/>
  <c r="N13" i="4"/>
  <c r="M13" i="4"/>
  <c r="L13" i="4"/>
  <c r="K13" i="4"/>
  <c r="J13" i="4"/>
  <c r="P9" i="4"/>
  <c r="O9" i="4"/>
  <c r="N9" i="4"/>
  <c r="M9" i="4"/>
  <c r="L9" i="4"/>
  <c r="K9" i="4"/>
  <c r="J9" i="4"/>
  <c r="P4" i="4"/>
  <c r="O4" i="4"/>
  <c r="N4" i="4"/>
  <c r="N39" i="4" s="1"/>
  <c r="M4" i="4"/>
  <c r="L4" i="4"/>
  <c r="K4" i="4"/>
  <c r="J4" i="4"/>
  <c r="B21" i="2"/>
  <c r="D59" i="6"/>
  <c r="D58" i="6" s="1"/>
  <c r="E59" i="6"/>
  <c r="F59" i="6"/>
  <c r="F58" i="6" s="1"/>
  <c r="G59" i="6"/>
  <c r="G58" i="6" s="1"/>
  <c r="H59" i="6"/>
  <c r="I59" i="6"/>
  <c r="I58" i="6" s="1"/>
  <c r="K59" i="6"/>
  <c r="K58" i="6" s="1"/>
  <c r="K42" i="6"/>
  <c r="K16" i="6" s="1"/>
  <c r="I36" i="4"/>
  <c r="H36" i="4"/>
  <c r="G36" i="4"/>
  <c r="F36" i="4"/>
  <c r="E36" i="4"/>
  <c r="D36" i="4"/>
  <c r="C36" i="4"/>
  <c r="I32" i="4"/>
  <c r="H32" i="4"/>
  <c r="G32" i="4"/>
  <c r="F32" i="4"/>
  <c r="E32" i="4"/>
  <c r="D32" i="4"/>
  <c r="C32" i="4"/>
  <c r="C39" i="4" s="1"/>
  <c r="I24" i="4"/>
  <c r="H24" i="4"/>
  <c r="G24" i="4"/>
  <c r="F24" i="4"/>
  <c r="E24" i="4"/>
  <c r="D24" i="4"/>
  <c r="C24" i="4"/>
  <c r="I19" i="4"/>
  <c r="H19" i="4"/>
  <c r="G19" i="4"/>
  <c r="F19" i="4"/>
  <c r="E19" i="4"/>
  <c r="D19" i="4"/>
  <c r="C19" i="4"/>
  <c r="I16" i="4"/>
  <c r="H16" i="4"/>
  <c r="G16" i="4"/>
  <c r="F16" i="4"/>
  <c r="E16" i="4"/>
  <c r="D16" i="4"/>
  <c r="C16" i="4"/>
  <c r="I13" i="4"/>
  <c r="G13" i="4"/>
  <c r="F13" i="4"/>
  <c r="E13" i="4"/>
  <c r="D13" i="4"/>
  <c r="C13" i="4"/>
  <c r="I9" i="4"/>
  <c r="H9" i="4"/>
  <c r="G9" i="4"/>
  <c r="F9" i="4"/>
  <c r="E9" i="4"/>
  <c r="D9" i="4"/>
  <c r="C9" i="4"/>
  <c r="I4" i="4"/>
  <c r="H4" i="4"/>
  <c r="H39" i="4" s="1"/>
  <c r="G4" i="4"/>
  <c r="F4" i="4"/>
  <c r="E4" i="4"/>
  <c r="D4" i="4"/>
  <c r="C4" i="4"/>
  <c r="H58" i="6" l="1"/>
  <c r="H76" i="6"/>
  <c r="D39" i="4"/>
  <c r="I39" i="4"/>
  <c r="E39" i="4"/>
  <c r="E58" i="6"/>
  <c r="O39" i="4"/>
  <c r="K39" i="4"/>
  <c r="F39" i="4"/>
  <c r="P39" i="4"/>
  <c r="J39" i="4"/>
  <c r="G39" i="4"/>
  <c r="M39" i="4"/>
  <c r="L39" i="4"/>
  <c r="C59" i="6"/>
  <c r="C76" i="6" s="1"/>
  <c r="C7" i="2" l="1"/>
  <c r="C6" i="2" s="1"/>
  <c r="D7" i="2"/>
  <c r="D6" i="2" s="1"/>
  <c r="C58" i="6"/>
  <c r="B10" i="2"/>
  <c r="D9" i="2" l="1"/>
  <c r="D12" i="2" s="1"/>
  <c r="D23" i="2" s="1"/>
  <c r="B9" i="2"/>
  <c r="B6" i="2"/>
  <c r="C9" i="2"/>
  <c r="C12" i="2" s="1"/>
  <c r="C23" i="2" s="1"/>
  <c r="B12" i="2" l="1"/>
  <c r="B23" i="2" s="1"/>
</calcChain>
</file>

<file path=xl/sharedStrings.xml><?xml version="1.0" encoding="utf-8"?>
<sst xmlns="http://schemas.openxmlformats.org/spreadsheetml/2006/main" count="197" uniqueCount="145">
  <si>
    <t>Naziv računa</t>
  </si>
  <si>
    <t>Prihodi od financijske imovine</t>
  </si>
  <si>
    <t>Prihodi po posebnim propisima</t>
  </si>
  <si>
    <t>Ostali prihodi</t>
  </si>
  <si>
    <t>Oznaka rač. iz rač. plana</t>
  </si>
  <si>
    <t>UKUPNO</t>
  </si>
  <si>
    <t>Opći prihodi i primici</t>
  </si>
  <si>
    <t>Prihodi za posebne namjene</t>
  </si>
  <si>
    <t>Donacije</t>
  </si>
  <si>
    <t>Vlastiti  prihodi</t>
  </si>
  <si>
    <t>Namjenski primici</t>
  </si>
  <si>
    <t>Prihodi od prod. ili zam. nef. imovine i naknade s nas. osig.</t>
  </si>
  <si>
    <t>Pomoć proračunskom korisniku iz proračuna koji im nije nadležan</t>
  </si>
  <si>
    <t>Prijenosi između proračunskog korisnika istog proračuna</t>
  </si>
  <si>
    <t>Prihodi od prodaje proizvoda i robe te pruženih usluga</t>
  </si>
  <si>
    <t>Donacije od pravnih i fizičkih osoba izvan općeg proračuna</t>
  </si>
  <si>
    <t>Prihodi iz nadležnog proračuna za financiranje redovne djelatnosti proračunskog korisnika</t>
  </si>
  <si>
    <t>Plaće (brutto)</t>
  </si>
  <si>
    <t>Ostali rashodi za zaposlene</t>
  </si>
  <si>
    <t>Doprinosi na plaće</t>
  </si>
  <si>
    <t>Naknade troškova zaposlenih</t>
  </si>
  <si>
    <t>Rashodi za materijal i i energiju</t>
  </si>
  <si>
    <t>Rashodi za usluge</t>
  </si>
  <si>
    <t>Ostali nespomenuti rashodi poslovanja</t>
  </si>
  <si>
    <t>Ostali financijski rashodi</t>
  </si>
  <si>
    <t>Postojenja i opreme</t>
  </si>
  <si>
    <t>PRIHODI UKUPNO</t>
  </si>
  <si>
    <t xml:space="preserve">PRIHODI/RASHODI TEKUĆA GODINA 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</si>
  <si>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</si>
  <si>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</si>
  <si>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</si>
  <si>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</si>
  <si>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</si>
  <si>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</si>
  <si>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</si>
  <si>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</si>
  <si>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</si>
  <si>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</si>
  <si>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</si>
  <si>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</si>
  <si>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</si>
  <si>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</si>
  <si>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Naknada troškova osobama izvan radnog odnosa</t>
  </si>
  <si>
    <t>RASHODI ZA ZAPOSLENE</t>
  </si>
  <si>
    <t>MATERIJALNI RASHODI</t>
  </si>
  <si>
    <t>FINANCIJSKI RASHODI</t>
  </si>
  <si>
    <t>Službena putovanja</t>
  </si>
  <si>
    <t>Nak. za prijevoz, rad na terenu i odvojeni život</t>
  </si>
  <si>
    <t>Stručno usavršavanje zaposlenika</t>
  </si>
  <si>
    <t>Uredski materijal i ostali mat. rashodi</t>
  </si>
  <si>
    <t>Materijal i sirovine</t>
  </si>
  <si>
    <t>Energija</t>
  </si>
  <si>
    <t>Materijal i dijelovi za tek. i inv.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</si>
  <si>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</si>
  <si>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</si>
  <si>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</si>
  <si>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</si>
  <si>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</si>
  <si>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</si>
  <si>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</si>
  <si>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</si>
  <si>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</si>
  <si>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Zakupnine i najamnine</t>
  </si>
  <si>
    <t>Reprezentacija</t>
  </si>
  <si>
    <t>Bankarske usluge i usluge platnog prometa</t>
  </si>
  <si>
    <t>Zatezene kamate</t>
  </si>
  <si>
    <t>Uredska oprema i namještaj</t>
  </si>
  <si>
    <t>Oprema za održavanje i zaštitu</t>
  </si>
  <si>
    <t>Sportska i glazbena oprema</t>
  </si>
  <si>
    <t>Knjige</t>
  </si>
  <si>
    <t>Prijenosi između pror. kor.istog pror.</t>
  </si>
  <si>
    <t>Prihodi od prodaje pro. i robe te pruženih usluga</t>
  </si>
  <si>
    <t>Donacije od prav. i fiz. osoba izvan općeg pror.</t>
  </si>
  <si>
    <t>Prihodi iz nad. pror. za finan. red. djelatnosti pror. kor.</t>
  </si>
  <si>
    <t>PLAN RASHODA I IZDATAKA ZA 2022. GODINU</t>
  </si>
  <si>
    <t>Pomoć pror. kor. iz pror. koji im nije nadležan</t>
  </si>
  <si>
    <t>Kamate na depozite na viđenju</t>
  </si>
  <si>
    <t>Suf. cijene usluga, part.  i sl.</t>
  </si>
  <si>
    <t>Prihodi od prodanih poizvoda</t>
  </si>
  <si>
    <t>Prihodi od pruženih usluga</t>
  </si>
  <si>
    <t>Tekuće donacije od fizičkih osoba</t>
  </si>
  <si>
    <t>Kapitalne donacije od fizičkih osoba</t>
  </si>
  <si>
    <t>Tek. donacije od fizičkih osoba</t>
  </si>
  <si>
    <t>Kap. donacije od fizičkih osoba</t>
  </si>
  <si>
    <t>Tek. donacije od neprof. org.</t>
  </si>
  <si>
    <t>Kap. donacije od neprof. org.</t>
  </si>
  <si>
    <t>Tek. donacije od trg. društava</t>
  </si>
  <si>
    <t>Kap. donacije od trg. društava</t>
  </si>
  <si>
    <t>Prihodi iz nad. pror. za finan. ras. za nabavu nef. imovine</t>
  </si>
  <si>
    <t>Prihodi iz nad. pror. za finan. ras. poslovanja</t>
  </si>
  <si>
    <t>Tek. pom. iz drž. pror. pror. kor. pror. JLP(R)S</t>
  </si>
  <si>
    <t>Tekuće pomoći iz drž. pror. proračunskim korisnicima pror. JLP(R)S</t>
  </si>
  <si>
    <t>Tekuće pomoći pror. kor. iz pror. JLP(R)S koji im nije nadležan</t>
  </si>
  <si>
    <t>Tek. pom. pror. kor. iz pror. JLP(R)S koji im nije nadležan</t>
  </si>
  <si>
    <t>Kapitalne pomoći iz drž. pror. proračunskim kor. pror. JLP(R)S</t>
  </si>
  <si>
    <t>Kapitalne pomoći iz drž. pror. pror. kor. pror. JLP(R)S</t>
  </si>
  <si>
    <t>Tekući prijenosi između proračunskih korisnika istog proračuna</t>
  </si>
  <si>
    <t>Tekući prijenosi između pror. kor. istog proračuna</t>
  </si>
  <si>
    <t>Tekući prijenosi između pror. kor. istog pror. tem. prijenosa EU sred.</t>
  </si>
  <si>
    <t>Sufinanciranje cijene usluga, participacije  i slično</t>
  </si>
  <si>
    <t>Tekuće donacije od neprofitnih organizacija</t>
  </si>
  <si>
    <t>Kapitalne donacije od neprofitnih organizacija</t>
  </si>
  <si>
    <t>Tekuće donacije od trgovačkih društava</t>
  </si>
  <si>
    <t>Kapitalne donacijje od trgovačkih društava</t>
  </si>
  <si>
    <t>Prihodi iz nad. pror. za finan. rashoda poslovanja</t>
  </si>
  <si>
    <t>Prihodi iz nad. pror. za finan. rashoda za nabavu nef. imovine</t>
  </si>
  <si>
    <t>Plaće za prekovremeni rad</t>
  </si>
  <si>
    <t>Plaće za redovan rad</t>
  </si>
  <si>
    <t>Plaće za posebne uvjete rada</t>
  </si>
  <si>
    <t>Ostale naknade troškova zaposlenima</t>
  </si>
  <si>
    <t>Službena, radna i zaštitna odjeća i obuća</t>
  </si>
  <si>
    <t>Premije osiguranja</t>
  </si>
  <si>
    <t>Članarine i norme</t>
  </si>
  <si>
    <t>Pristojbe i naknade</t>
  </si>
  <si>
    <t>Uređaji, strojevi i oprema za ostale namjene</t>
  </si>
  <si>
    <t>Ostale naknade građanima i kućananstvima iz proračuna</t>
  </si>
  <si>
    <t>Naknada za rad pred. i izvršnih tijela i upravnih vijeća</t>
  </si>
  <si>
    <t>Ostale naknade građ. i kućan. iz proračuna</t>
  </si>
  <si>
    <t>Knjige, umjetnička djela i ostale izlož. vrijednosti</t>
  </si>
  <si>
    <t>Tekući prijenosi između pror. kor. istog pror. tem. prij. EU sred.</t>
  </si>
  <si>
    <t>NAK. GRAĐ. I KUĆ. NA TEM. OSIG. I DR.NAK.</t>
  </si>
  <si>
    <t>RASHODI ZA DOD. ULAGANJA NA NEF. IMOVINI</t>
  </si>
  <si>
    <t>Dodatna ulaganja na građevinskim objektima</t>
  </si>
  <si>
    <t>RASHODI ZA NABAVU DUGOTRAJNE IMOVINE</t>
  </si>
  <si>
    <t>Projekcija plana za 2023.</t>
  </si>
  <si>
    <t>PLAN RASHODA I IZDATAKA ZA 2023. GODINU</t>
  </si>
  <si>
    <t>OSNOVNA ŠKOLA ŠIME BUDINIĆA
Put Šimunova 4, Zadar
OIB: 83934515407, MB: 03141799
Tel:  023/305 435, Fax: 023/309 010
Email: ured@os-sbudinica-zd.skole.hr</t>
  </si>
  <si>
    <t xml:space="preserve">Financijski plan za 2022. </t>
  </si>
  <si>
    <t>FINANCIJSKI PLAN ZA 2022. GODINU I PROJEKCIJE PLANA ZA 2023. I 2024. GODINU</t>
  </si>
  <si>
    <t>Projekcija plana za 2024.</t>
  </si>
  <si>
    <t>Financijski plan za 2022.</t>
  </si>
  <si>
    <t>PLAN PRIHODA I PRIMITAKA ZA 2022. GODINU</t>
  </si>
  <si>
    <t>PLAN PRIHODA I PRIMITAKA ZA 2023. GODINU</t>
  </si>
  <si>
    <t>PLAN PRIHODA I PRIMITAKA ZA 2024. GODINU</t>
  </si>
  <si>
    <t>Prihodi od prodanih proizvoda</t>
  </si>
  <si>
    <t>Prihodi od prodaje robe</t>
  </si>
  <si>
    <t>Prihodi s naslova osiguranja, refundacije štete i totalne štete</t>
  </si>
  <si>
    <t>Financiranje iz EU sredstava</t>
  </si>
  <si>
    <t>Pomoći pro. kor. iz proračuna koji im nije nadležan</t>
  </si>
  <si>
    <t>Višak iz 2021. godine</t>
  </si>
  <si>
    <t>PLAN RASHODA I IZDATAKA ZA 2024. GODINU</t>
  </si>
  <si>
    <t>U Zadru, 22. prosinca 2021. godine</t>
  </si>
  <si>
    <t>Ravnateljica Jagoda Galić, dipl. uč.</t>
  </si>
  <si>
    <t>KLASA: 602-02/21-01/1078</t>
  </si>
  <si>
    <t>URBROJ: 2198/01-25-21-1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</si>
</sst>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0"/>
      <color theme="3" tint="-0.249977111117893"/>
      <name val="Times New Roman"/>
      <family val="1"/>
      <charset val="238"/>
    </font>
    <font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Times New Roman"/>
      <family val="1"/>
      <charset val="238"/>
    </font>
    <font>
      <sz val="9"/>
      <color theme="3" tint="-0.249977111117893"/>
      <name val="Calibri"/>
      <family val="2"/>
      <charset val="238"/>
      <scheme val="minor"/>
    </font>
    <font>
      <b/>
      <i/>
      <sz val="10"/>
      <color theme="3" tint="-0.249977111117893"/>
      <name val="Times New Roman"/>
      <family val="1"/>
      <charset val="238"/>
    </font>
    <font>
      <b/>
      <sz val="11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b/>
      <sz val="8"/>
      <color theme="3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5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2" fillId="0" borderId="0" xfId="0" applyNumberFormat="1" applyFont="1"/>
    <xf numFmtId="3" fontId="8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8" xfId="0" applyFont="1" applyBorder="1"/>
    <xf numFmtId="0" fontId="11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vertical="center"/>
    </xf>
    <xf numFmtId="0" fontId="0" fillId="0" borderId="0" xfId="0" applyBorder="1"/>
    <xf numFmtId="0" fontId="2" fillId="0" borderId="10" xfId="0" applyFont="1" applyFill="1" applyBorder="1"/>
    <xf numFmtId="0" fontId="2" fillId="0" borderId="0" xfId="0" applyFont="1" applyFill="1"/>
    <xf numFmtId="0" fontId="11" fillId="0" borderId="12" xfId="0" applyFont="1" applyBorder="1" applyAlignment="1">
      <alignment vertical="center" wrapText="1"/>
    </xf>
    <xf numFmtId="0" fontId="3" fillId="0" borderId="0" xfId="0" applyFont="1"/>
    <xf numFmtId="0" fontId="15" fillId="0" borderId="0" xfId="0" applyFont="1"/>
    <xf numFmtId="0" fontId="14" fillId="0" borderId="0" xfId="0" applyFont="1"/>
    <xf numFmtId="0" fontId="8" fillId="0" borderId="3" xfId="0" applyFont="1" applyBorder="1" applyAlignment="1">
      <alignment horizontal="left" vertical="center"/>
    </xf>
    <xf numFmtId="3" fontId="4" fillId="0" borderId="1" xfId="0" applyNumberFormat="1" applyFont="1" applyBorder="1"/>
    <xf numFmtId="0" fontId="4" fillId="0" borderId="1" xfId="0" applyFont="1" applyBorder="1"/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A3" sqref="A3:D3"/>
    </sheetView>
  </sheetViews>
  <sheetFormatPr defaultRowHeight="15" x14ac:dyDescent="0.25"/>
  <cols>
    <col min="1" max="1" width="45.7109375" style="62" customWidth="1"/>
    <col min="2" max="4" width="20.7109375" style="62" customWidth="1"/>
  </cols>
  <sheetData>
    <row r="1" spans="1:5" ht="75" customHeight="1" x14ac:dyDescent="0.25">
      <c r="A1" s="100" t="s">
        <v>126</v>
      </c>
      <c r="B1" s="101"/>
      <c r="C1" s="101"/>
      <c r="D1" s="102"/>
      <c r="E1" s="88"/>
    </row>
    <row r="2" spans="1:5" ht="6" customHeight="1" x14ac:dyDescent="0.25"/>
    <row r="3" spans="1:5" ht="25.5" customHeight="1" x14ac:dyDescent="0.25">
      <c r="A3" s="97" t="s">
        <v>128</v>
      </c>
      <c r="B3" s="98"/>
      <c r="C3" s="98"/>
      <c r="D3" s="99"/>
    </row>
    <row r="4" spans="1:5" ht="6" customHeight="1" x14ac:dyDescent="0.25"/>
    <row r="5" spans="1:5" ht="35.1" customHeight="1" x14ac:dyDescent="0.25">
      <c r="A5" s="22" t="s">
        <v>27</v>
      </c>
      <c r="B5" s="6" t="s">
        <v>127</v>
      </c>
      <c r="C5" s="6" t="s">
        <v>124</v>
      </c>
      <c r="D5" s="6" t="s">
        <v>129</v>
      </c>
    </row>
    <row r="6" spans="1:5" ht="20.100000000000001" customHeight="1" x14ac:dyDescent="0.25">
      <c r="A6" s="23" t="s">
        <v>26</v>
      </c>
      <c r="B6" s="14">
        <f>SUM(B7:B8)</f>
        <v>21143300</v>
      </c>
      <c r="C6" s="14">
        <f>SUM(C7:C8)</f>
        <v>22686085</v>
      </c>
      <c r="D6" s="14">
        <f>SUM(D7:D8)</f>
        <v>20448585</v>
      </c>
    </row>
    <row r="7" spans="1:5" ht="20.100000000000001" customHeight="1" x14ac:dyDescent="0.25">
      <c r="A7" s="23" t="s">
        <v>28</v>
      </c>
      <c r="B7" s="63">
        <f>'PRIHODI 2022'!C40</f>
        <v>21143300</v>
      </c>
      <c r="C7" s="63">
        <f>'PRIHODI 2023,2024'!C39+'PRIHODI 2023,2024'!D39+'PRIHODI 2023,2024'!E39+'PRIHODI 2023,2024'!F39+'PRIHODI 2023,2024'!G39+'PRIHODI 2023,2024'!H39+'PRIHODI 2023,2024'!I39</f>
        <v>22686085</v>
      </c>
      <c r="D7" s="63">
        <f>'PRIHODI 2023,2024'!J39+'PRIHODI 2023,2024'!K39+'PRIHODI 2023,2024'!L39+'PRIHODI 2023,2024'!M39+'PRIHODI 2023,2024'!N39+'PRIHODI 2023,2024'!O39+'PRIHODI 2023,2024'!P39</f>
        <v>20448585</v>
      </c>
    </row>
    <row r="8" spans="1:5" ht="20.100000000000001" customHeight="1" x14ac:dyDescent="0.25">
      <c r="A8" s="24" t="s">
        <v>29</v>
      </c>
      <c r="B8" s="63">
        <v>0</v>
      </c>
      <c r="C8" s="63">
        <v>0</v>
      </c>
      <c r="D8" s="63">
        <v>0</v>
      </c>
    </row>
    <row r="9" spans="1:5" ht="20.100000000000001" customHeight="1" x14ac:dyDescent="0.25">
      <c r="A9" s="24" t="s">
        <v>30</v>
      </c>
      <c r="B9" s="14">
        <f>SUM(B10:B11)</f>
        <v>21343300</v>
      </c>
      <c r="C9" s="14">
        <f>SUM(C10:C11)</f>
        <v>22686085</v>
      </c>
      <c r="D9" s="14">
        <f>SUM(D10:D11)</f>
        <v>20448585</v>
      </c>
    </row>
    <row r="10" spans="1:5" ht="20.100000000000001" customHeight="1" x14ac:dyDescent="0.25">
      <c r="A10" s="23" t="s">
        <v>31</v>
      </c>
      <c r="B10" s="63">
        <f>'RASHODI 2022,2023,2024'!C5+'RASHODI 2022,2023,2024'!C10+'RASHODI 2022,2023,2024'!C13+'RASHODI 2022,2023,2024'!C17+'RASHODI 2022,2023,2024'!C23+'RASHODI 2022,2023,2024'!C31+'RASHODI 2022,2023,2024'!C42+'RASHODI 2022,2023,2024'!C45+'RASHODI 2022,2023,2024'!C54+'RASHODI 2022,2023,2024'!C59</f>
        <v>19966800</v>
      </c>
      <c r="C10" s="63">
        <f>'RASHODI 2022,2023,2024'!L4+'RASHODI 2022,2023,2024'!L16+'RASHODI 2022,2023,2024'!L53+'RASHODI 2022,2023,2024'!L58</f>
        <v>19296085</v>
      </c>
      <c r="D10" s="63">
        <f>'RASHODI 2022,2023,2024'!M4+'RASHODI 2022,2023,2024'!M16+'RASHODI 2022,2023,2024'!M53+'RASHODI 2022,2023,2024'!M58</f>
        <v>19043585</v>
      </c>
    </row>
    <row r="11" spans="1:5" ht="20.100000000000001" customHeight="1" x14ac:dyDescent="0.25">
      <c r="A11" s="24" t="s">
        <v>32</v>
      </c>
      <c r="B11" s="63">
        <f>'RASHODI 2022,2023,2024'!C63+'RASHODI 2022,2023,2024'!C69+'RASHODI 2022,2023,2024'!C73</f>
        <v>1376500</v>
      </c>
      <c r="C11" s="63">
        <f>'RASHODI 2022,2023,2024'!L62+'RASHODI 2022,2023,2024'!L72</f>
        <v>3390000</v>
      </c>
      <c r="D11" s="63">
        <f>'RASHODI 2022,2023,2024'!M62+'RASHODI 2022,2023,2024'!M72</f>
        <v>1405000</v>
      </c>
    </row>
    <row r="12" spans="1:5" ht="20.100000000000001" customHeight="1" x14ac:dyDescent="0.25">
      <c r="A12" s="25" t="s">
        <v>33</v>
      </c>
      <c r="B12" s="15">
        <f>SUM(B6-B9)</f>
        <v>-200000</v>
      </c>
      <c r="C12" s="15">
        <f>SUM(C6-C9)</f>
        <v>0</v>
      </c>
      <c r="D12" s="15">
        <f>SUM(D6-D9)</f>
        <v>0</v>
      </c>
    </row>
    <row r="13" spans="1:5" ht="6" customHeight="1" x14ac:dyDescent="0.25">
      <c r="A13" s="96"/>
      <c r="B13" s="96"/>
      <c r="C13" s="96"/>
      <c r="D13" s="96"/>
    </row>
    <row r="14" spans="1:5" ht="35.1" customHeight="1" x14ac:dyDescent="0.25">
      <c r="A14" s="26" t="s">
        <v>34</v>
      </c>
      <c r="B14" s="6" t="s">
        <v>127</v>
      </c>
      <c r="C14" s="6" t="s">
        <v>124</v>
      </c>
      <c r="D14" s="6" t="s">
        <v>129</v>
      </c>
    </row>
    <row r="15" spans="1:5" ht="30" customHeight="1" x14ac:dyDescent="0.25">
      <c r="A15" s="27" t="s">
        <v>35</v>
      </c>
      <c r="B15" s="16">
        <v>200000</v>
      </c>
      <c r="C15" s="16">
        <v>0</v>
      </c>
      <c r="D15" s="16">
        <v>0</v>
      </c>
    </row>
    <row r="16" spans="1:5" ht="30" customHeight="1" x14ac:dyDescent="0.25">
      <c r="A16" s="28" t="s">
        <v>36</v>
      </c>
      <c r="B16" s="17">
        <v>200000</v>
      </c>
      <c r="C16" s="17">
        <v>0</v>
      </c>
      <c r="D16" s="18">
        <v>0</v>
      </c>
    </row>
    <row r="17" spans="1:4" ht="6" customHeight="1" x14ac:dyDescent="0.25">
      <c r="A17" s="95"/>
      <c r="B17" s="95"/>
      <c r="C17" s="95"/>
      <c r="D17" s="95"/>
    </row>
    <row r="18" spans="1:4" ht="35.1" customHeight="1" x14ac:dyDescent="0.25">
      <c r="A18" s="29" t="s">
        <v>37</v>
      </c>
      <c r="B18" s="6" t="s">
        <v>127</v>
      </c>
      <c r="C18" s="6" t="s">
        <v>124</v>
      </c>
      <c r="D18" s="6" t="s">
        <v>129</v>
      </c>
    </row>
    <row r="19" spans="1:4" ht="30" customHeight="1" x14ac:dyDescent="0.25">
      <c r="A19" s="30" t="s">
        <v>38</v>
      </c>
      <c r="B19" s="64">
        <v>0</v>
      </c>
      <c r="C19" s="64">
        <v>0</v>
      </c>
      <c r="D19" s="64">
        <v>0</v>
      </c>
    </row>
    <row r="20" spans="1:4" ht="30" customHeight="1" x14ac:dyDescent="0.25">
      <c r="A20" s="30" t="s">
        <v>39</v>
      </c>
      <c r="B20" s="64">
        <v>0</v>
      </c>
      <c r="C20" s="64">
        <v>0</v>
      </c>
      <c r="D20" s="64">
        <v>0</v>
      </c>
    </row>
    <row r="21" spans="1:4" ht="20.100000000000001" customHeight="1" x14ac:dyDescent="0.25">
      <c r="A21" s="28" t="s">
        <v>40</v>
      </c>
      <c r="B21" s="65">
        <f>SUM(B19-B20)</f>
        <v>0</v>
      </c>
      <c r="C21" s="65">
        <v>0</v>
      </c>
      <c r="D21" s="65">
        <v>0</v>
      </c>
    </row>
    <row r="22" spans="1:4" ht="6" customHeight="1" x14ac:dyDescent="0.25">
      <c r="A22" s="20"/>
      <c r="B22" s="21"/>
      <c r="C22" s="21"/>
      <c r="D22" s="21"/>
    </row>
    <row r="23" spans="1:4" ht="24.95" customHeight="1" x14ac:dyDescent="0.25">
      <c r="A23" s="30" t="s">
        <v>41</v>
      </c>
      <c r="B23" s="19">
        <f>SUM(B12,B16,B21)</f>
        <v>0</v>
      </c>
      <c r="C23" s="19">
        <f>SUM(C12,C16,C21)</f>
        <v>0</v>
      </c>
      <c r="D23" s="19">
        <f>SUM(D12,D16,D21)</f>
        <v>0</v>
      </c>
    </row>
    <row r="25" spans="1:4" x14ac:dyDescent="0.25">
      <c r="A25" s="89" t="s">
        <v>141</v>
      </c>
      <c r="B25" s="103" t="s">
        <v>142</v>
      </c>
      <c r="C25" s="103"/>
      <c r="D25" s="103"/>
    </row>
    <row r="26" spans="1:4" ht="6" customHeight="1" x14ac:dyDescent="0.25">
      <c r="A26" s="89"/>
    </row>
    <row r="27" spans="1:4" x14ac:dyDescent="0.25">
      <c r="A27" s="89" t="s">
        <v>143</v>
      </c>
    </row>
    <row r="28" spans="1:4" x14ac:dyDescent="0.25">
      <c r="A28" s="89" t="s">
        <v>144</v>
      </c>
    </row>
  </sheetData>
  <mergeCells count="5">
    <mergeCell ref="A17:D17"/>
    <mergeCell ref="A13:D13"/>
    <mergeCell ref="A3:D3"/>
    <mergeCell ref="A1:D1"/>
    <mergeCell ref="B25:D25"/>
  </mergeCells>
  <pageMargins left="0.39370078740157483" right="0.39370078740157483" top="0.39370078740157483" bottom="0.39370078740157483" header="0" footer="0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90" zoomScaleNormal="90" workbookViewId="0">
      <selection sqref="A1:K1"/>
    </sheetView>
  </sheetViews>
  <sheetFormatPr defaultRowHeight="15" x14ac:dyDescent="0.25"/>
  <cols>
    <col min="1" max="1" width="10.7109375" style="60" customWidth="1"/>
    <col min="2" max="2" width="48.7109375" style="60" customWidth="1"/>
    <col min="3" max="9" width="12.7109375" style="60" customWidth="1"/>
    <col min="10" max="11" width="12.7109375" style="62" customWidth="1"/>
  </cols>
  <sheetData>
    <row r="1" spans="1:12" s="50" customFormat="1" ht="24.95" customHeight="1" x14ac:dyDescent="0.25">
      <c r="A1" s="104" t="s">
        <v>131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" ht="3" customHeight="1" x14ac:dyDescent="0.25">
      <c r="A2" s="51"/>
      <c r="B2" s="53"/>
      <c r="C2" s="53"/>
      <c r="D2" s="53"/>
      <c r="E2" s="53"/>
      <c r="F2" s="53"/>
      <c r="G2" s="53"/>
      <c r="H2" s="53"/>
      <c r="I2" s="53"/>
      <c r="J2" s="54"/>
      <c r="K2" s="55"/>
    </row>
    <row r="3" spans="1:12" ht="90" customHeight="1" x14ac:dyDescent="0.25">
      <c r="A3" s="7" t="s">
        <v>4</v>
      </c>
      <c r="B3" s="7" t="s">
        <v>0</v>
      </c>
      <c r="C3" s="7" t="s">
        <v>130</v>
      </c>
      <c r="D3" s="7" t="s">
        <v>6</v>
      </c>
      <c r="E3" s="7" t="s">
        <v>9</v>
      </c>
      <c r="F3" s="7" t="s">
        <v>7</v>
      </c>
      <c r="G3" s="7" t="s">
        <v>138</v>
      </c>
      <c r="H3" s="7" t="s">
        <v>137</v>
      </c>
      <c r="I3" s="7" t="s">
        <v>8</v>
      </c>
      <c r="J3" s="7" t="s">
        <v>11</v>
      </c>
      <c r="K3" s="7" t="s">
        <v>10</v>
      </c>
      <c r="L3" s="5"/>
    </row>
    <row r="4" spans="1:12" s="2" customFormat="1" ht="30" customHeight="1" x14ac:dyDescent="0.2">
      <c r="A4" s="9">
        <v>636</v>
      </c>
      <c r="B4" s="10" t="s">
        <v>12</v>
      </c>
      <c r="C4" s="11">
        <f>SUM(C5:C7)</f>
        <v>15180680</v>
      </c>
      <c r="D4" s="11">
        <f t="shared" ref="D4:K4" si="0">SUM(D5:D7)</f>
        <v>0</v>
      </c>
      <c r="E4" s="11">
        <f t="shared" si="0"/>
        <v>0</v>
      </c>
      <c r="F4" s="11">
        <f t="shared" si="0"/>
        <v>0</v>
      </c>
      <c r="G4" s="11">
        <f t="shared" si="0"/>
        <v>15180680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3"/>
    </row>
    <row r="5" spans="1:12" s="2" customFormat="1" ht="12" customHeight="1" x14ac:dyDescent="0.2">
      <c r="A5" s="32">
        <v>63612</v>
      </c>
      <c r="B5" s="56" t="s">
        <v>91</v>
      </c>
      <c r="C5" s="78">
        <f t="shared" ref="C5:C7" si="1">SUM(D5:K5)</f>
        <v>14950680</v>
      </c>
      <c r="D5" s="33"/>
      <c r="E5" s="33"/>
      <c r="F5" s="33"/>
      <c r="G5" s="33">
        <v>14950680</v>
      </c>
      <c r="H5" s="33"/>
      <c r="I5" s="33"/>
      <c r="J5" s="34"/>
      <c r="K5" s="34"/>
      <c r="L5" s="3"/>
    </row>
    <row r="6" spans="1:12" s="2" customFormat="1" ht="12.75" x14ac:dyDescent="0.2">
      <c r="A6" s="32">
        <v>63613</v>
      </c>
      <c r="B6" s="56" t="s">
        <v>92</v>
      </c>
      <c r="C6" s="78">
        <f t="shared" si="1"/>
        <v>30000</v>
      </c>
      <c r="D6" s="33"/>
      <c r="E6" s="33"/>
      <c r="F6" s="33"/>
      <c r="G6" s="33">
        <v>30000</v>
      </c>
      <c r="H6" s="33"/>
      <c r="I6" s="33"/>
      <c r="J6" s="34"/>
      <c r="K6" s="34"/>
      <c r="L6" s="3"/>
    </row>
    <row r="7" spans="1:12" s="2" customFormat="1" ht="12.75" x14ac:dyDescent="0.2">
      <c r="A7" s="32">
        <v>63622</v>
      </c>
      <c r="B7" s="56" t="s">
        <v>94</v>
      </c>
      <c r="C7" s="78">
        <f t="shared" si="1"/>
        <v>200000</v>
      </c>
      <c r="D7" s="33"/>
      <c r="E7" s="33"/>
      <c r="F7" s="33"/>
      <c r="G7" s="33">
        <v>200000</v>
      </c>
      <c r="H7" s="33"/>
      <c r="I7" s="33"/>
      <c r="J7" s="34"/>
      <c r="K7" s="34"/>
      <c r="L7" s="3"/>
    </row>
    <row r="8" spans="1:12" s="2" customFormat="1" ht="6" customHeight="1" x14ac:dyDescent="0.2">
      <c r="A8" s="31"/>
      <c r="B8" s="31"/>
      <c r="C8" s="78"/>
      <c r="D8" s="36"/>
      <c r="E8" s="36"/>
      <c r="F8" s="36"/>
      <c r="G8" s="36"/>
      <c r="H8" s="36"/>
      <c r="I8" s="36"/>
      <c r="J8" s="36"/>
      <c r="K8" s="36"/>
      <c r="L8" s="3"/>
    </row>
    <row r="9" spans="1:12" s="2" customFormat="1" ht="24.95" customHeight="1" x14ac:dyDescent="0.2">
      <c r="A9" s="9">
        <v>639</v>
      </c>
      <c r="B9" s="10" t="s">
        <v>13</v>
      </c>
      <c r="C9" s="11">
        <f>SUM(C10:C11)</f>
        <v>1080000</v>
      </c>
      <c r="D9" s="11">
        <f t="shared" ref="D9:K9" si="2">SUM(D10:D11)</f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1080000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3"/>
    </row>
    <row r="10" spans="1:12" s="2" customFormat="1" ht="12.75" x14ac:dyDescent="0.2">
      <c r="A10" s="32">
        <v>63911</v>
      </c>
      <c r="B10" s="56" t="s">
        <v>96</v>
      </c>
      <c r="C10" s="78">
        <f t="shared" ref="C10:C11" si="3">SUM(D10:K10)</f>
        <v>149250</v>
      </c>
      <c r="D10" s="33"/>
      <c r="E10" s="33"/>
      <c r="F10" s="33"/>
      <c r="G10" s="33"/>
      <c r="H10" s="33">
        <v>149250</v>
      </c>
      <c r="I10" s="33"/>
      <c r="J10" s="34"/>
      <c r="K10" s="34"/>
      <c r="L10" s="3"/>
    </row>
    <row r="11" spans="1:12" s="2" customFormat="1" ht="12.75" x14ac:dyDescent="0.2">
      <c r="A11" s="32">
        <v>63931</v>
      </c>
      <c r="B11" s="76" t="s">
        <v>119</v>
      </c>
      <c r="C11" s="78">
        <f t="shared" si="3"/>
        <v>930750</v>
      </c>
      <c r="D11" s="33"/>
      <c r="E11" s="33"/>
      <c r="F11" s="33"/>
      <c r="G11" s="33"/>
      <c r="H11" s="33">
        <v>930750</v>
      </c>
      <c r="I11" s="33"/>
      <c r="J11" s="33"/>
      <c r="K11" s="33"/>
      <c r="L11" s="3"/>
    </row>
    <row r="12" spans="1:12" s="2" customFormat="1" ht="6" customHeight="1" x14ac:dyDescent="0.2">
      <c r="A12" s="31"/>
      <c r="B12" s="31"/>
      <c r="C12" s="78"/>
      <c r="D12" s="36"/>
      <c r="E12" s="36"/>
      <c r="F12" s="36"/>
      <c r="G12" s="36"/>
      <c r="H12" s="36"/>
      <c r="I12" s="36"/>
      <c r="J12" s="36"/>
      <c r="K12" s="36"/>
      <c r="L12" s="3"/>
    </row>
    <row r="13" spans="1:12" s="2" customFormat="1" ht="24.95" customHeight="1" x14ac:dyDescent="0.2">
      <c r="A13" s="9">
        <v>641</v>
      </c>
      <c r="B13" s="10" t="s">
        <v>1</v>
      </c>
      <c r="C13" s="11">
        <f>SUM(C14)</f>
        <v>100</v>
      </c>
      <c r="D13" s="11">
        <f t="shared" ref="D13:K13" si="4">SUM(D14)</f>
        <v>0</v>
      </c>
      <c r="E13" s="11">
        <f t="shared" si="4"/>
        <v>100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3"/>
    </row>
    <row r="14" spans="1:12" s="2" customFormat="1" ht="12.75" x14ac:dyDescent="0.2">
      <c r="A14" s="32">
        <v>64132</v>
      </c>
      <c r="B14" s="76" t="s">
        <v>76</v>
      </c>
      <c r="C14" s="78">
        <f>SUM(D14:K14)</f>
        <v>100</v>
      </c>
      <c r="D14" s="33"/>
      <c r="E14" s="33">
        <v>100</v>
      </c>
      <c r="F14" s="33"/>
      <c r="G14" s="33"/>
      <c r="H14" s="33"/>
      <c r="I14" s="33"/>
      <c r="J14" s="33"/>
      <c r="K14" s="33"/>
      <c r="L14" s="3"/>
    </row>
    <row r="15" spans="1:12" s="2" customFormat="1" ht="6" customHeight="1" x14ac:dyDescent="0.2">
      <c r="A15" s="31"/>
      <c r="B15" s="31"/>
      <c r="C15" s="78"/>
      <c r="D15" s="36"/>
      <c r="E15" s="36"/>
      <c r="F15" s="36"/>
      <c r="G15" s="36"/>
      <c r="H15" s="36"/>
      <c r="I15" s="36"/>
      <c r="J15" s="36"/>
      <c r="K15" s="36"/>
      <c r="L15" s="3"/>
    </row>
    <row r="16" spans="1:12" s="2" customFormat="1" ht="24.95" customHeight="1" x14ac:dyDescent="0.2">
      <c r="A16" s="9">
        <v>652</v>
      </c>
      <c r="B16" s="10" t="s">
        <v>2</v>
      </c>
      <c r="C16" s="11">
        <f>SUM(C17:C18)</f>
        <v>681720</v>
      </c>
      <c r="D16" s="11">
        <f t="shared" ref="D16:K16" si="5">SUM(D17:D18)</f>
        <v>0</v>
      </c>
      <c r="E16" s="11">
        <f t="shared" si="5"/>
        <v>0</v>
      </c>
      <c r="F16" s="11">
        <f t="shared" si="5"/>
        <v>681720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3"/>
    </row>
    <row r="17" spans="1:12" s="2" customFormat="1" ht="12.75" x14ac:dyDescent="0.2">
      <c r="A17" s="32">
        <v>65264</v>
      </c>
      <c r="B17" s="76" t="s">
        <v>99</v>
      </c>
      <c r="C17" s="78">
        <f>SUM(D17:K17)</f>
        <v>651720</v>
      </c>
      <c r="D17" s="33"/>
      <c r="E17" s="33"/>
      <c r="F17" s="33">
        <v>651720</v>
      </c>
      <c r="G17" s="33"/>
      <c r="H17" s="33"/>
      <c r="I17" s="33"/>
      <c r="J17" s="33"/>
      <c r="K17" s="33"/>
      <c r="L17" s="3"/>
    </row>
    <row r="18" spans="1:12" s="2" customFormat="1" ht="12.75" x14ac:dyDescent="0.2">
      <c r="A18" s="31">
        <v>65267</v>
      </c>
      <c r="B18" s="92" t="s">
        <v>136</v>
      </c>
      <c r="C18" s="78">
        <f>SUM(D18:K18)</f>
        <v>30000</v>
      </c>
      <c r="D18" s="36"/>
      <c r="E18" s="36"/>
      <c r="F18" s="36">
        <v>30000</v>
      </c>
      <c r="G18" s="36"/>
      <c r="H18" s="36"/>
      <c r="I18" s="36"/>
      <c r="J18" s="36"/>
      <c r="K18" s="36"/>
      <c r="L18" s="3"/>
    </row>
    <row r="19" spans="1:12" s="2" customFormat="1" ht="6" customHeight="1" x14ac:dyDescent="0.2">
      <c r="A19" s="31"/>
      <c r="B19" s="31"/>
      <c r="C19" s="78"/>
      <c r="D19" s="36"/>
      <c r="E19" s="36"/>
      <c r="F19" s="36"/>
      <c r="G19" s="36"/>
      <c r="H19" s="36"/>
      <c r="I19" s="36"/>
      <c r="J19" s="36"/>
      <c r="K19" s="36"/>
      <c r="L19" s="3"/>
    </row>
    <row r="20" spans="1:12" s="2" customFormat="1" ht="24.95" customHeight="1" x14ac:dyDescent="0.2">
      <c r="A20" s="9">
        <v>661</v>
      </c>
      <c r="B20" s="10" t="s">
        <v>14</v>
      </c>
      <c r="C20" s="11">
        <f>SUM(C21:C23)</f>
        <v>315000</v>
      </c>
      <c r="D20" s="11">
        <f t="shared" ref="D20:K20" si="6">SUM(D21:D23)</f>
        <v>0</v>
      </c>
      <c r="E20" s="11">
        <f t="shared" si="6"/>
        <v>315000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3"/>
    </row>
    <row r="21" spans="1:12" s="2" customFormat="1" ht="12.75" x14ac:dyDescent="0.2">
      <c r="A21" s="32">
        <v>66141</v>
      </c>
      <c r="B21" s="56" t="s">
        <v>134</v>
      </c>
      <c r="C21" s="78">
        <f t="shared" ref="C21:C23" si="7">SUM(D21:K21)</f>
        <v>10000</v>
      </c>
      <c r="D21" s="33"/>
      <c r="E21" s="33">
        <v>10000</v>
      </c>
      <c r="F21" s="33"/>
      <c r="G21" s="33"/>
      <c r="H21" s="33"/>
      <c r="I21" s="33"/>
      <c r="J21" s="34"/>
      <c r="K21" s="34"/>
      <c r="L21" s="3"/>
    </row>
    <row r="22" spans="1:12" s="2" customFormat="1" ht="12.75" x14ac:dyDescent="0.2">
      <c r="A22" s="32">
        <v>66142</v>
      </c>
      <c r="B22" s="56" t="s">
        <v>135</v>
      </c>
      <c r="C22" s="78">
        <f t="shared" si="7"/>
        <v>10000</v>
      </c>
      <c r="D22" s="33"/>
      <c r="E22" s="33">
        <v>10000</v>
      </c>
      <c r="F22" s="33"/>
      <c r="G22" s="33"/>
      <c r="H22" s="33"/>
      <c r="I22" s="33"/>
      <c r="J22" s="34"/>
      <c r="K22" s="34"/>
      <c r="L22" s="3"/>
    </row>
    <row r="23" spans="1:12" s="2" customFormat="1" ht="12.75" x14ac:dyDescent="0.2">
      <c r="A23" s="32">
        <v>66151</v>
      </c>
      <c r="B23" s="56" t="s">
        <v>79</v>
      </c>
      <c r="C23" s="78">
        <f t="shared" si="7"/>
        <v>295000</v>
      </c>
      <c r="D23" s="33"/>
      <c r="E23" s="33">
        <v>295000</v>
      </c>
      <c r="F23" s="33"/>
      <c r="G23" s="33"/>
      <c r="H23" s="33"/>
      <c r="I23" s="33"/>
      <c r="J23" s="34"/>
      <c r="K23" s="34"/>
      <c r="L23" s="3"/>
    </row>
    <row r="24" spans="1:12" s="2" customFormat="1" ht="6" customHeight="1" x14ac:dyDescent="0.2">
      <c r="A24" s="31"/>
      <c r="B24" s="35"/>
      <c r="C24" s="78"/>
      <c r="D24" s="36"/>
      <c r="E24" s="36"/>
      <c r="F24" s="36"/>
      <c r="G24" s="36"/>
      <c r="H24" s="36"/>
      <c r="I24" s="36"/>
      <c r="J24" s="37"/>
      <c r="K24" s="37"/>
      <c r="L24" s="3"/>
    </row>
    <row r="25" spans="1:12" s="2" customFormat="1" ht="24.95" customHeight="1" x14ac:dyDescent="0.2">
      <c r="A25" s="74">
        <v>663</v>
      </c>
      <c r="B25" s="75" t="s">
        <v>15</v>
      </c>
      <c r="C25" s="11">
        <f>SUM(C26:C31)</f>
        <v>321000</v>
      </c>
      <c r="D25" s="11">
        <f t="shared" ref="D25:K25" si="8">SUM(D26:D31)</f>
        <v>0</v>
      </c>
      <c r="E25" s="11">
        <f t="shared" si="8"/>
        <v>0</v>
      </c>
      <c r="F25" s="11">
        <f t="shared" si="8"/>
        <v>0</v>
      </c>
      <c r="G25" s="11">
        <f t="shared" si="8"/>
        <v>0</v>
      </c>
      <c r="H25" s="11">
        <f t="shared" si="8"/>
        <v>0</v>
      </c>
      <c r="I25" s="11">
        <f t="shared" si="8"/>
        <v>321000</v>
      </c>
      <c r="J25" s="11">
        <f t="shared" si="8"/>
        <v>0</v>
      </c>
      <c r="K25" s="11">
        <f t="shared" si="8"/>
        <v>0</v>
      </c>
      <c r="L25" s="3"/>
    </row>
    <row r="26" spans="1:12" s="2" customFormat="1" ht="12.75" x14ac:dyDescent="0.2">
      <c r="A26" s="32">
        <v>66311</v>
      </c>
      <c r="B26" s="56" t="s">
        <v>80</v>
      </c>
      <c r="C26" s="78">
        <f t="shared" ref="C26:C31" si="9">SUM(D26:K26)</f>
        <v>21000</v>
      </c>
      <c r="D26" s="33"/>
      <c r="E26" s="33"/>
      <c r="F26" s="33"/>
      <c r="G26" s="33"/>
      <c r="H26" s="33"/>
      <c r="I26" s="78">
        <v>21000</v>
      </c>
      <c r="J26" s="34"/>
      <c r="K26" s="34"/>
      <c r="L26" s="3"/>
    </row>
    <row r="27" spans="1:12" s="2" customFormat="1" ht="12.75" x14ac:dyDescent="0.2">
      <c r="A27" s="32">
        <v>66312</v>
      </c>
      <c r="B27" s="56" t="s">
        <v>100</v>
      </c>
      <c r="C27" s="78">
        <f t="shared" si="9"/>
        <v>75000</v>
      </c>
      <c r="D27" s="33"/>
      <c r="E27" s="33"/>
      <c r="F27" s="33"/>
      <c r="G27" s="33"/>
      <c r="H27" s="33"/>
      <c r="I27" s="78">
        <v>75000</v>
      </c>
      <c r="J27" s="34"/>
      <c r="K27" s="34"/>
      <c r="L27" s="3"/>
    </row>
    <row r="28" spans="1:12" s="2" customFormat="1" ht="12.75" x14ac:dyDescent="0.2">
      <c r="A28" s="32">
        <v>66313</v>
      </c>
      <c r="B28" s="56" t="s">
        <v>102</v>
      </c>
      <c r="C28" s="78">
        <f t="shared" si="9"/>
        <v>75000</v>
      </c>
      <c r="D28" s="33"/>
      <c r="E28" s="33"/>
      <c r="F28" s="33"/>
      <c r="G28" s="33"/>
      <c r="H28" s="33"/>
      <c r="I28" s="78">
        <v>75000</v>
      </c>
      <c r="J28" s="34"/>
      <c r="K28" s="34"/>
      <c r="L28" s="3"/>
    </row>
    <row r="29" spans="1:12" s="2" customFormat="1" ht="12.75" x14ac:dyDescent="0.2">
      <c r="A29" s="32">
        <v>66321</v>
      </c>
      <c r="B29" s="56" t="s">
        <v>81</v>
      </c>
      <c r="C29" s="78">
        <f t="shared" si="9"/>
        <v>10000</v>
      </c>
      <c r="D29" s="33"/>
      <c r="E29" s="33"/>
      <c r="F29" s="33"/>
      <c r="G29" s="33"/>
      <c r="H29" s="33"/>
      <c r="I29" s="78">
        <v>10000</v>
      </c>
      <c r="J29" s="34"/>
      <c r="K29" s="34"/>
      <c r="L29" s="3"/>
    </row>
    <row r="30" spans="1:12" s="2" customFormat="1" ht="12.75" x14ac:dyDescent="0.2">
      <c r="A30" s="32">
        <v>66322</v>
      </c>
      <c r="B30" s="56" t="s">
        <v>101</v>
      </c>
      <c r="C30" s="78">
        <f t="shared" si="9"/>
        <v>40000</v>
      </c>
      <c r="D30" s="33"/>
      <c r="E30" s="33"/>
      <c r="F30" s="33"/>
      <c r="G30" s="33"/>
      <c r="H30" s="33"/>
      <c r="I30" s="78">
        <v>40000</v>
      </c>
      <c r="J30" s="34"/>
      <c r="K30" s="34"/>
      <c r="L30" s="3"/>
    </row>
    <row r="31" spans="1:12" s="2" customFormat="1" ht="12.75" x14ac:dyDescent="0.2">
      <c r="A31" s="32">
        <v>66323</v>
      </c>
      <c r="B31" s="56" t="s">
        <v>103</v>
      </c>
      <c r="C31" s="78">
        <f t="shared" si="9"/>
        <v>100000</v>
      </c>
      <c r="D31" s="33"/>
      <c r="E31" s="33"/>
      <c r="F31" s="33"/>
      <c r="G31" s="33"/>
      <c r="H31" s="33"/>
      <c r="I31" s="78">
        <v>100000</v>
      </c>
      <c r="J31" s="33"/>
      <c r="K31" s="33"/>
      <c r="L31" s="3"/>
    </row>
    <row r="32" spans="1:12" s="2" customFormat="1" ht="6" customHeight="1" x14ac:dyDescent="0.2">
      <c r="A32" s="31"/>
      <c r="B32" s="31"/>
      <c r="C32" s="78"/>
      <c r="D32" s="36"/>
      <c r="E32" s="36"/>
      <c r="F32" s="36"/>
      <c r="G32" s="36"/>
      <c r="H32" s="36"/>
      <c r="I32" s="36"/>
      <c r="J32" s="36"/>
      <c r="K32" s="36"/>
      <c r="L32" s="3"/>
    </row>
    <row r="33" spans="1:12" s="2" customFormat="1" ht="30" customHeight="1" x14ac:dyDescent="0.2">
      <c r="A33" s="9">
        <v>671</v>
      </c>
      <c r="B33" s="10" t="s">
        <v>16</v>
      </c>
      <c r="C33" s="11">
        <f>SUM(C34:C35)</f>
        <v>3549800</v>
      </c>
      <c r="D33" s="11">
        <f t="shared" ref="D33:K33" si="10">SUM(D34:D35)</f>
        <v>3549800</v>
      </c>
      <c r="E33" s="11">
        <f t="shared" si="10"/>
        <v>0</v>
      </c>
      <c r="F33" s="11">
        <f t="shared" si="10"/>
        <v>0</v>
      </c>
      <c r="G33" s="11">
        <f t="shared" si="10"/>
        <v>0</v>
      </c>
      <c r="H33" s="11">
        <f t="shared" si="10"/>
        <v>0</v>
      </c>
      <c r="I33" s="11">
        <f t="shared" si="10"/>
        <v>0</v>
      </c>
      <c r="J33" s="11">
        <f t="shared" si="10"/>
        <v>0</v>
      </c>
      <c r="K33" s="11">
        <f t="shared" si="10"/>
        <v>0</v>
      </c>
      <c r="L33" s="3"/>
    </row>
    <row r="34" spans="1:12" s="2" customFormat="1" ht="12.75" x14ac:dyDescent="0.2">
      <c r="A34" s="38">
        <v>67111</v>
      </c>
      <c r="B34" s="70" t="s">
        <v>104</v>
      </c>
      <c r="C34" s="78">
        <f t="shared" ref="C34:C35" si="11">SUM(D34:K34)</f>
        <v>2725300</v>
      </c>
      <c r="D34" s="33">
        <v>2725300</v>
      </c>
      <c r="E34" s="33"/>
      <c r="F34" s="33"/>
      <c r="G34" s="33"/>
      <c r="H34" s="33"/>
      <c r="I34" s="33"/>
      <c r="J34" s="34"/>
      <c r="K34" s="34"/>
      <c r="L34" s="3"/>
    </row>
    <row r="35" spans="1:12" s="2" customFormat="1" ht="12.75" x14ac:dyDescent="0.2">
      <c r="A35" s="32">
        <v>67121</v>
      </c>
      <c r="B35" s="70" t="s">
        <v>105</v>
      </c>
      <c r="C35" s="78">
        <f t="shared" si="11"/>
        <v>824500</v>
      </c>
      <c r="D35" s="33">
        <v>824500</v>
      </c>
      <c r="E35" s="33"/>
      <c r="F35" s="33"/>
      <c r="G35" s="33"/>
      <c r="H35" s="33"/>
      <c r="I35" s="33"/>
      <c r="J35" s="33"/>
      <c r="K35" s="33"/>
      <c r="L35" s="3"/>
    </row>
    <row r="36" spans="1:12" s="2" customFormat="1" ht="6" customHeight="1" x14ac:dyDescent="0.2">
      <c r="A36" s="31"/>
      <c r="B36" s="31"/>
      <c r="C36" s="78"/>
      <c r="D36" s="36"/>
      <c r="E36" s="36"/>
      <c r="F36" s="36"/>
      <c r="G36" s="36"/>
      <c r="H36" s="36"/>
      <c r="I36" s="36"/>
      <c r="J36" s="36"/>
      <c r="K36" s="36"/>
      <c r="L36" s="3"/>
    </row>
    <row r="37" spans="1:12" s="2" customFormat="1" ht="24.95" customHeight="1" x14ac:dyDescent="0.2">
      <c r="A37" s="9">
        <v>683</v>
      </c>
      <c r="B37" s="10" t="s">
        <v>3</v>
      </c>
      <c r="C37" s="11">
        <f>C38</f>
        <v>15000</v>
      </c>
      <c r="D37" s="11">
        <f t="shared" ref="D37:K37" si="12">D38</f>
        <v>0</v>
      </c>
      <c r="E37" s="11">
        <f t="shared" si="12"/>
        <v>15000</v>
      </c>
      <c r="F37" s="11">
        <f t="shared" si="12"/>
        <v>0</v>
      </c>
      <c r="G37" s="11">
        <f t="shared" si="12"/>
        <v>0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3"/>
    </row>
    <row r="38" spans="1:12" s="2" customFormat="1" ht="12.75" x14ac:dyDescent="0.2">
      <c r="A38" s="32">
        <v>68311</v>
      </c>
      <c r="B38" s="76" t="s">
        <v>3</v>
      </c>
      <c r="C38" s="78">
        <f>SUM(D38:K38)</f>
        <v>15000</v>
      </c>
      <c r="D38" s="33"/>
      <c r="E38" s="33">
        <v>15000</v>
      </c>
      <c r="F38" s="33"/>
      <c r="G38" s="33"/>
      <c r="H38" s="33"/>
      <c r="I38" s="33"/>
      <c r="J38" s="33"/>
      <c r="K38" s="33"/>
      <c r="L38" s="3"/>
    </row>
    <row r="39" spans="1:12" s="2" customFormat="1" ht="6" customHeight="1" x14ac:dyDescent="0.2">
      <c r="A39" s="31"/>
      <c r="B39" s="31"/>
      <c r="C39" s="36"/>
      <c r="D39" s="36"/>
      <c r="E39" s="36"/>
      <c r="F39" s="36"/>
      <c r="G39" s="36"/>
      <c r="H39" s="36"/>
      <c r="I39" s="36"/>
      <c r="J39" s="36"/>
      <c r="K39" s="36"/>
      <c r="L39" s="3"/>
    </row>
    <row r="40" spans="1:12" ht="20.100000000000001" customHeight="1" x14ac:dyDescent="0.25">
      <c r="A40" s="57"/>
      <c r="B40" s="58" t="s">
        <v>5</v>
      </c>
      <c r="C40" s="59">
        <f>C4+C9+C13+C16+C20+C25+C33+C37</f>
        <v>21143300</v>
      </c>
      <c r="D40" s="59">
        <f t="shared" ref="D40:K40" si="13">D4+D9+D13+D16+D20+D25+D33+D37</f>
        <v>3549800</v>
      </c>
      <c r="E40" s="59">
        <f t="shared" si="13"/>
        <v>330100</v>
      </c>
      <c r="F40" s="59">
        <f t="shared" si="13"/>
        <v>681720</v>
      </c>
      <c r="G40" s="59">
        <f t="shared" si="13"/>
        <v>15180680</v>
      </c>
      <c r="H40" s="59">
        <f t="shared" si="13"/>
        <v>1080000</v>
      </c>
      <c r="I40" s="59">
        <f t="shared" si="13"/>
        <v>321000</v>
      </c>
      <c r="J40" s="59">
        <f t="shared" si="13"/>
        <v>0</v>
      </c>
      <c r="K40" s="59">
        <f t="shared" si="13"/>
        <v>0</v>
      </c>
      <c r="L40" s="4"/>
    </row>
    <row r="41" spans="1:12" x14ac:dyDescent="0.25">
      <c r="A41" s="81"/>
      <c r="B41" s="81"/>
      <c r="C41" s="81"/>
      <c r="D41" s="107"/>
      <c r="E41" s="107"/>
      <c r="F41" s="107"/>
      <c r="G41" s="107"/>
      <c r="H41" s="107"/>
      <c r="I41" s="107"/>
      <c r="J41" s="107"/>
      <c r="K41" s="107"/>
    </row>
    <row r="42" spans="1:12" x14ac:dyDescent="0.25">
      <c r="D42" s="77"/>
      <c r="E42" s="77"/>
      <c r="F42" s="77"/>
      <c r="G42" s="103" t="s">
        <v>142</v>
      </c>
      <c r="H42" s="103"/>
      <c r="I42" s="103"/>
      <c r="J42" s="90"/>
      <c r="K42" s="90"/>
    </row>
    <row r="44" spans="1:12" x14ac:dyDescent="0.25">
      <c r="I44" s="108"/>
      <c r="J44" s="108"/>
    </row>
    <row r="55" spans="5:5" x14ac:dyDescent="0.25">
      <c r="E55" s="61"/>
    </row>
  </sheetData>
  <mergeCells count="4">
    <mergeCell ref="A1:K1"/>
    <mergeCell ref="D41:K41"/>
    <mergeCell ref="I44:J44"/>
    <mergeCell ref="G42:I42"/>
  </mergeCells>
  <pageMargins left="0.11811023622047245" right="0.11811023622047245" top="0.19685039370078741" bottom="0.19685039370078741" header="0" footer="0"/>
  <pageSetup scale="7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90" zoomScaleNormal="90" workbookViewId="0">
      <selection activeCell="C1" sqref="C1:I1"/>
    </sheetView>
  </sheetViews>
  <sheetFormatPr defaultRowHeight="15" x14ac:dyDescent="0.25"/>
  <cols>
    <col min="1" max="1" width="10.7109375" style="60" customWidth="1"/>
    <col min="2" max="2" width="33.7109375" style="60" customWidth="1"/>
    <col min="3" max="7" width="10.7109375" style="60" customWidth="1"/>
    <col min="8" max="9" width="10.7109375" style="62" customWidth="1"/>
    <col min="10" max="14" width="10.7109375" style="60" customWidth="1"/>
    <col min="15" max="16" width="10.7109375" style="62" customWidth="1"/>
  </cols>
  <sheetData>
    <row r="1" spans="1:16" s="50" customFormat="1" ht="24.95" customHeight="1" x14ac:dyDescent="0.25">
      <c r="A1" s="66"/>
      <c r="B1" s="67"/>
      <c r="C1" s="104" t="s">
        <v>132</v>
      </c>
      <c r="D1" s="105"/>
      <c r="E1" s="105"/>
      <c r="F1" s="105"/>
      <c r="G1" s="105"/>
      <c r="H1" s="105"/>
      <c r="I1" s="106"/>
      <c r="J1" s="104" t="s">
        <v>133</v>
      </c>
      <c r="K1" s="105"/>
      <c r="L1" s="105"/>
      <c r="M1" s="105"/>
      <c r="N1" s="105"/>
      <c r="O1" s="105"/>
      <c r="P1" s="106"/>
    </row>
    <row r="2" spans="1:16" ht="3" customHeight="1" x14ac:dyDescent="0.25">
      <c r="A2" s="51"/>
      <c r="B2" s="52"/>
      <c r="C2" s="51"/>
      <c r="D2" s="53"/>
      <c r="E2" s="53"/>
      <c r="F2" s="53"/>
      <c r="G2" s="53"/>
      <c r="H2" s="54"/>
      <c r="I2" s="55"/>
      <c r="J2" s="51"/>
      <c r="K2" s="53"/>
      <c r="L2" s="53"/>
      <c r="M2" s="53"/>
      <c r="N2" s="53"/>
      <c r="O2" s="54"/>
      <c r="P2" s="55"/>
    </row>
    <row r="3" spans="1:16" ht="90" customHeight="1" x14ac:dyDescent="0.25">
      <c r="A3" s="7" t="s">
        <v>4</v>
      </c>
      <c r="B3" s="7" t="s">
        <v>0</v>
      </c>
      <c r="C3" s="7" t="s">
        <v>6</v>
      </c>
      <c r="D3" s="7" t="s">
        <v>9</v>
      </c>
      <c r="E3" s="7" t="s">
        <v>7</v>
      </c>
      <c r="F3" s="7" t="s">
        <v>138</v>
      </c>
      <c r="G3" s="7" t="s">
        <v>8</v>
      </c>
      <c r="H3" s="7" t="s">
        <v>11</v>
      </c>
      <c r="I3" s="7" t="s">
        <v>10</v>
      </c>
      <c r="J3" s="7" t="s">
        <v>6</v>
      </c>
      <c r="K3" s="7" t="s">
        <v>9</v>
      </c>
      <c r="L3" s="7" t="s">
        <v>7</v>
      </c>
      <c r="M3" s="7" t="s">
        <v>138</v>
      </c>
      <c r="N3" s="7" t="s">
        <v>8</v>
      </c>
      <c r="O3" s="7" t="s">
        <v>11</v>
      </c>
      <c r="P3" s="7" t="s">
        <v>10</v>
      </c>
    </row>
    <row r="4" spans="1:16" s="2" customFormat="1" ht="30" customHeight="1" x14ac:dyDescent="0.2">
      <c r="A4" s="9">
        <v>636</v>
      </c>
      <c r="B4" s="10" t="s">
        <v>75</v>
      </c>
      <c r="C4" s="11">
        <f t="shared" ref="C4:I4" si="0">SUM(C5:C7)</f>
        <v>0</v>
      </c>
      <c r="D4" s="11">
        <f t="shared" si="0"/>
        <v>0</v>
      </c>
      <c r="E4" s="11">
        <f t="shared" si="0"/>
        <v>0</v>
      </c>
      <c r="F4" s="11">
        <f t="shared" si="0"/>
        <v>15313790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ref="J4:P4" si="1">SUM(J5:J7)</f>
        <v>0</v>
      </c>
      <c r="K4" s="11">
        <f t="shared" si="1"/>
        <v>0</v>
      </c>
      <c r="L4" s="11">
        <f t="shared" si="1"/>
        <v>0</v>
      </c>
      <c r="M4" s="11">
        <f t="shared" si="1"/>
        <v>15313790</v>
      </c>
      <c r="N4" s="11">
        <f t="shared" si="1"/>
        <v>0</v>
      </c>
      <c r="O4" s="11">
        <f t="shared" si="1"/>
        <v>0</v>
      </c>
      <c r="P4" s="11">
        <f t="shared" si="1"/>
        <v>0</v>
      </c>
    </row>
    <row r="5" spans="1:16" s="2" customFormat="1" ht="24" customHeight="1" x14ac:dyDescent="0.2">
      <c r="A5" s="32">
        <v>63612</v>
      </c>
      <c r="B5" s="56" t="s">
        <v>90</v>
      </c>
      <c r="C5" s="33"/>
      <c r="D5" s="33"/>
      <c r="E5" s="33"/>
      <c r="F5" s="33">
        <f>14965000+23790</f>
        <v>14988790</v>
      </c>
      <c r="G5" s="33"/>
      <c r="H5" s="34"/>
      <c r="I5" s="34"/>
      <c r="J5" s="33"/>
      <c r="K5" s="33"/>
      <c r="L5" s="33"/>
      <c r="M5" s="33">
        <f>14965000+23790</f>
        <v>14988790</v>
      </c>
      <c r="N5" s="33"/>
      <c r="O5" s="34"/>
      <c r="P5" s="34"/>
    </row>
    <row r="6" spans="1:16" s="2" customFormat="1" ht="24" x14ac:dyDescent="0.2">
      <c r="A6" s="32">
        <v>63613</v>
      </c>
      <c r="B6" s="56" t="s">
        <v>93</v>
      </c>
      <c r="C6" s="33"/>
      <c r="D6" s="33"/>
      <c r="E6" s="33"/>
      <c r="F6" s="33">
        <v>25000</v>
      </c>
      <c r="G6" s="33"/>
      <c r="H6" s="34"/>
      <c r="I6" s="34"/>
      <c r="J6" s="33"/>
      <c r="K6" s="33"/>
      <c r="L6" s="33"/>
      <c r="M6" s="33">
        <v>25000</v>
      </c>
      <c r="N6" s="33"/>
      <c r="O6" s="34"/>
      <c r="P6" s="34"/>
    </row>
    <row r="7" spans="1:16" s="2" customFormat="1" ht="24" customHeight="1" x14ac:dyDescent="0.2">
      <c r="A7" s="32">
        <v>63622</v>
      </c>
      <c r="B7" s="56" t="s">
        <v>95</v>
      </c>
      <c r="C7" s="33"/>
      <c r="D7" s="33"/>
      <c r="E7" s="33"/>
      <c r="F7" s="33">
        <v>300000</v>
      </c>
      <c r="G7" s="33"/>
      <c r="H7" s="33"/>
      <c r="I7" s="33"/>
      <c r="J7" s="33"/>
      <c r="K7" s="33"/>
      <c r="L7" s="33"/>
      <c r="M7" s="33">
        <v>300000</v>
      </c>
      <c r="N7" s="33"/>
      <c r="O7" s="33"/>
      <c r="P7" s="33"/>
    </row>
    <row r="8" spans="1:16" s="2" customFormat="1" ht="6" customHeight="1" x14ac:dyDescent="0.2">
      <c r="A8" s="31"/>
      <c r="B8" s="3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2" customFormat="1" ht="30" customHeight="1" x14ac:dyDescent="0.2">
      <c r="A9" s="9">
        <v>639</v>
      </c>
      <c r="B9" s="10" t="s">
        <v>70</v>
      </c>
      <c r="C9" s="11">
        <f t="shared" ref="C9:I9" si="2">SUM(C10:C11)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ref="J9:P9" si="3">SUM(J10:J11)</f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</row>
    <row r="10" spans="1:16" s="2" customFormat="1" ht="24" x14ac:dyDescent="0.2">
      <c r="A10" s="32">
        <v>63911</v>
      </c>
      <c r="B10" s="56" t="s">
        <v>97</v>
      </c>
      <c r="C10" s="33"/>
      <c r="D10" s="33"/>
      <c r="E10" s="33"/>
      <c r="F10" s="33"/>
      <c r="G10" s="33"/>
      <c r="H10" s="34"/>
      <c r="I10" s="34"/>
      <c r="J10" s="33"/>
      <c r="K10" s="33"/>
      <c r="L10" s="33"/>
      <c r="M10" s="33"/>
      <c r="N10" s="33"/>
      <c r="O10" s="34"/>
      <c r="P10" s="34"/>
    </row>
    <row r="11" spans="1:16" s="2" customFormat="1" ht="24" x14ac:dyDescent="0.2">
      <c r="A11" s="32">
        <v>63931</v>
      </c>
      <c r="B11" s="56" t="s">
        <v>98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2" customFormat="1" ht="6" customHeight="1" x14ac:dyDescent="0.2">
      <c r="A12" s="31"/>
      <c r="B12" s="3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30" customHeight="1" x14ac:dyDescent="0.2">
      <c r="A13" s="9">
        <v>641</v>
      </c>
      <c r="B13" s="10" t="s">
        <v>1</v>
      </c>
      <c r="C13" s="11">
        <f t="shared" ref="C13:I13" si="4">SUM(C14)</f>
        <v>0</v>
      </c>
      <c r="D13" s="11">
        <f t="shared" si="4"/>
        <v>100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>SUM(H14)</f>
        <v>0</v>
      </c>
      <c r="I13" s="11">
        <f t="shared" si="4"/>
        <v>0</v>
      </c>
      <c r="J13" s="11">
        <f t="shared" ref="J13:P13" si="5">SUM(J14)</f>
        <v>0</v>
      </c>
      <c r="K13" s="11">
        <f t="shared" si="5"/>
        <v>100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11">
        <f t="shared" si="5"/>
        <v>0</v>
      </c>
      <c r="P13" s="11">
        <f t="shared" si="5"/>
        <v>0</v>
      </c>
    </row>
    <row r="14" spans="1:16" s="2" customFormat="1" ht="12.75" x14ac:dyDescent="0.2">
      <c r="A14" s="32">
        <v>64132</v>
      </c>
      <c r="B14" s="76" t="s">
        <v>76</v>
      </c>
      <c r="C14" s="33"/>
      <c r="D14" s="33">
        <v>100</v>
      </c>
      <c r="E14" s="33"/>
      <c r="F14" s="33"/>
      <c r="G14" s="33"/>
      <c r="H14" s="33"/>
      <c r="I14" s="33"/>
      <c r="J14" s="33"/>
      <c r="K14" s="33">
        <f>100</f>
        <v>100</v>
      </c>
      <c r="L14" s="33"/>
      <c r="M14" s="33"/>
      <c r="N14" s="33"/>
      <c r="O14" s="33"/>
      <c r="P14" s="33"/>
    </row>
    <row r="15" spans="1:16" s="2" customFormat="1" ht="6" customHeight="1" x14ac:dyDescent="0.2">
      <c r="A15" s="31"/>
      <c r="B15" s="3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2" customFormat="1" ht="30" customHeight="1" x14ac:dyDescent="0.2">
      <c r="A16" s="9">
        <v>652</v>
      </c>
      <c r="B16" s="10" t="s">
        <v>2</v>
      </c>
      <c r="C16" s="11">
        <f t="shared" ref="C16:I16" si="6">SUM(C17)</f>
        <v>0</v>
      </c>
      <c r="D16" s="11">
        <f t="shared" si="6"/>
        <v>0</v>
      </c>
      <c r="E16" s="11">
        <f t="shared" si="6"/>
        <v>611720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ref="J16:P16" si="7">SUM(J17)</f>
        <v>0</v>
      </c>
      <c r="K16" s="11">
        <f t="shared" si="7"/>
        <v>0</v>
      </c>
      <c r="L16" s="11">
        <f t="shared" si="7"/>
        <v>611720</v>
      </c>
      <c r="M16" s="11">
        <f t="shared" si="7"/>
        <v>0</v>
      </c>
      <c r="N16" s="11">
        <f t="shared" si="7"/>
        <v>0</v>
      </c>
      <c r="O16" s="11">
        <f t="shared" si="7"/>
        <v>0</v>
      </c>
      <c r="P16" s="11">
        <f t="shared" si="7"/>
        <v>0</v>
      </c>
    </row>
    <row r="17" spans="1:16" s="2" customFormat="1" ht="12.75" x14ac:dyDescent="0.2">
      <c r="A17" s="32">
        <v>65264</v>
      </c>
      <c r="B17" s="76" t="s">
        <v>77</v>
      </c>
      <c r="C17" s="33"/>
      <c r="D17" s="33"/>
      <c r="E17" s="33">
        <f>600000+11720</f>
        <v>611720</v>
      </c>
      <c r="F17" s="33"/>
      <c r="G17" s="33"/>
      <c r="H17" s="33"/>
      <c r="I17" s="33"/>
      <c r="J17" s="33"/>
      <c r="K17" s="33"/>
      <c r="L17" s="33">
        <f>600000+11720</f>
        <v>611720</v>
      </c>
      <c r="M17" s="33"/>
      <c r="N17" s="33"/>
      <c r="O17" s="33"/>
      <c r="P17" s="33"/>
    </row>
    <row r="18" spans="1:16" s="2" customFormat="1" ht="6" customHeight="1" x14ac:dyDescent="0.2">
      <c r="A18" s="31"/>
      <c r="B18" s="3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2" customFormat="1" ht="30" customHeight="1" x14ac:dyDescent="0.2">
      <c r="A19" s="9">
        <v>661</v>
      </c>
      <c r="B19" s="10" t="s">
        <v>71</v>
      </c>
      <c r="C19" s="11">
        <f t="shared" ref="C19:I19" si="8">SUM(C20:C22)</f>
        <v>0</v>
      </c>
      <c r="D19" s="11">
        <f t="shared" si="8"/>
        <v>120000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ref="J19:P19" si="9">SUM(J20:J22)</f>
        <v>0</v>
      </c>
      <c r="K19" s="11">
        <f t="shared" si="9"/>
        <v>120000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9"/>
        <v>0</v>
      </c>
      <c r="P19" s="11">
        <f t="shared" si="9"/>
        <v>0</v>
      </c>
    </row>
    <row r="20" spans="1:16" s="2" customFormat="1" ht="12.75" x14ac:dyDescent="0.2">
      <c r="A20" s="32">
        <v>66141</v>
      </c>
      <c r="B20" s="56" t="s">
        <v>78</v>
      </c>
      <c r="C20" s="33"/>
      <c r="D20" s="33">
        <v>10000</v>
      </c>
      <c r="E20" s="33"/>
      <c r="F20" s="33"/>
      <c r="G20" s="33"/>
      <c r="H20" s="34"/>
      <c r="I20" s="34"/>
      <c r="J20" s="33"/>
      <c r="K20" s="33">
        <v>10000</v>
      </c>
      <c r="L20" s="33"/>
      <c r="M20" s="33"/>
      <c r="N20" s="33"/>
      <c r="O20" s="34"/>
      <c r="P20" s="34"/>
    </row>
    <row r="21" spans="1:16" s="2" customFormat="1" ht="12.75" x14ac:dyDescent="0.2">
      <c r="A21" s="32">
        <v>66142</v>
      </c>
      <c r="B21" s="56" t="s">
        <v>135</v>
      </c>
      <c r="C21" s="78"/>
      <c r="D21" s="33">
        <v>10000</v>
      </c>
      <c r="E21" s="33"/>
      <c r="F21" s="33"/>
      <c r="G21" s="33"/>
      <c r="H21" s="33"/>
      <c r="I21" s="33"/>
      <c r="J21" s="34"/>
      <c r="K21" s="33">
        <v>10000</v>
      </c>
      <c r="L21" s="93"/>
      <c r="M21" s="94"/>
      <c r="N21" s="94"/>
      <c r="O21" s="94"/>
      <c r="P21" s="94"/>
    </row>
    <row r="22" spans="1:16" s="2" customFormat="1" ht="12.75" x14ac:dyDescent="0.2">
      <c r="A22" s="32">
        <v>66151</v>
      </c>
      <c r="B22" s="56" t="s">
        <v>79</v>
      </c>
      <c r="C22" s="33"/>
      <c r="D22" s="33">
        <f>100000</f>
        <v>100000</v>
      </c>
      <c r="E22" s="33"/>
      <c r="F22" s="33"/>
      <c r="G22" s="33"/>
      <c r="H22" s="34"/>
      <c r="I22" s="34"/>
      <c r="J22" s="33"/>
      <c r="K22" s="33">
        <f>100000</f>
        <v>100000</v>
      </c>
      <c r="L22" s="33"/>
      <c r="M22" s="33"/>
      <c r="N22" s="33"/>
      <c r="O22" s="34"/>
      <c r="P22" s="34"/>
    </row>
    <row r="23" spans="1:16" s="2" customFormat="1" ht="6" customHeight="1" x14ac:dyDescent="0.2">
      <c r="A23" s="31"/>
      <c r="B23" s="35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  <c r="O23" s="37"/>
      <c r="P23" s="37"/>
    </row>
    <row r="24" spans="1:16" s="2" customFormat="1" ht="30" customHeight="1" x14ac:dyDescent="0.2">
      <c r="A24" s="9">
        <v>663</v>
      </c>
      <c r="B24" s="10" t="s">
        <v>72</v>
      </c>
      <c r="C24" s="11">
        <f t="shared" ref="C24:I24" si="10">SUM(C25:C30)</f>
        <v>0</v>
      </c>
      <c r="D24" s="11">
        <f t="shared" si="10"/>
        <v>0</v>
      </c>
      <c r="E24" s="11">
        <f t="shared" si="10"/>
        <v>0</v>
      </c>
      <c r="F24" s="11">
        <f t="shared" si="10"/>
        <v>0</v>
      </c>
      <c r="G24" s="11">
        <f t="shared" si="10"/>
        <v>55000</v>
      </c>
      <c r="H24" s="11">
        <f t="shared" si="10"/>
        <v>0</v>
      </c>
      <c r="I24" s="11">
        <f t="shared" si="10"/>
        <v>0</v>
      </c>
      <c r="J24" s="11">
        <f t="shared" ref="J24:P24" si="11">SUM(J25:J30)</f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80000</v>
      </c>
      <c r="O24" s="11">
        <f t="shared" si="11"/>
        <v>0</v>
      </c>
      <c r="P24" s="11">
        <f t="shared" si="11"/>
        <v>0</v>
      </c>
    </row>
    <row r="25" spans="1:16" s="2" customFormat="1" ht="12.75" x14ac:dyDescent="0.2">
      <c r="A25" s="32">
        <v>66311</v>
      </c>
      <c r="B25" s="56" t="s">
        <v>82</v>
      </c>
      <c r="C25" s="33"/>
      <c r="D25" s="33"/>
      <c r="E25" s="33"/>
      <c r="F25" s="33"/>
      <c r="G25" s="33">
        <f>10000</f>
        <v>10000</v>
      </c>
      <c r="H25" s="34"/>
      <c r="I25" s="34"/>
      <c r="J25" s="33"/>
      <c r="K25" s="33"/>
      <c r="L25" s="33"/>
      <c r="M25" s="33"/>
      <c r="N25" s="33">
        <f>20000</f>
        <v>20000</v>
      </c>
      <c r="O25" s="34"/>
      <c r="P25" s="34"/>
    </row>
    <row r="26" spans="1:16" s="2" customFormat="1" ht="12.75" x14ac:dyDescent="0.2">
      <c r="A26" s="32">
        <v>66312</v>
      </c>
      <c r="B26" s="56" t="s">
        <v>84</v>
      </c>
      <c r="C26" s="33"/>
      <c r="D26" s="33"/>
      <c r="E26" s="33"/>
      <c r="F26" s="33"/>
      <c r="G26" s="33">
        <f>10000</f>
        <v>10000</v>
      </c>
      <c r="H26" s="34"/>
      <c r="I26" s="34"/>
      <c r="J26" s="33"/>
      <c r="K26" s="33"/>
      <c r="L26" s="33"/>
      <c r="M26" s="33"/>
      <c r="N26" s="33">
        <f>10000</f>
        <v>10000</v>
      </c>
      <c r="O26" s="34"/>
      <c r="P26" s="34"/>
    </row>
    <row r="27" spans="1:16" s="2" customFormat="1" ht="12.75" x14ac:dyDescent="0.2">
      <c r="A27" s="32">
        <v>66313</v>
      </c>
      <c r="B27" s="56" t="s">
        <v>86</v>
      </c>
      <c r="C27" s="33"/>
      <c r="D27" s="33"/>
      <c r="E27" s="33"/>
      <c r="F27" s="33"/>
      <c r="G27" s="33">
        <f>30000</f>
        <v>30000</v>
      </c>
      <c r="H27" s="34"/>
      <c r="I27" s="34"/>
      <c r="J27" s="33"/>
      <c r="K27" s="33"/>
      <c r="L27" s="33"/>
      <c r="M27" s="33"/>
      <c r="N27" s="33">
        <f>40000</f>
        <v>40000</v>
      </c>
      <c r="O27" s="34"/>
      <c r="P27" s="34"/>
    </row>
    <row r="28" spans="1:16" s="2" customFormat="1" ht="12.75" x14ac:dyDescent="0.2">
      <c r="A28" s="32">
        <v>66321</v>
      </c>
      <c r="B28" s="56" t="s">
        <v>83</v>
      </c>
      <c r="C28" s="33"/>
      <c r="D28" s="33"/>
      <c r="E28" s="33"/>
      <c r="F28" s="33"/>
      <c r="G28" s="33">
        <f>1000</f>
        <v>1000</v>
      </c>
      <c r="H28" s="34"/>
      <c r="I28" s="34"/>
      <c r="J28" s="33"/>
      <c r="K28" s="33"/>
      <c r="L28" s="33"/>
      <c r="M28" s="33"/>
      <c r="N28" s="33">
        <f>2000</f>
        <v>2000</v>
      </c>
      <c r="O28" s="34"/>
      <c r="P28" s="34"/>
    </row>
    <row r="29" spans="1:16" s="2" customFormat="1" ht="12.75" x14ac:dyDescent="0.2">
      <c r="A29" s="32">
        <v>66322</v>
      </c>
      <c r="B29" s="56" t="s">
        <v>85</v>
      </c>
      <c r="C29" s="33"/>
      <c r="D29" s="33"/>
      <c r="E29" s="33"/>
      <c r="F29" s="33"/>
      <c r="G29" s="33">
        <f>2000</f>
        <v>2000</v>
      </c>
      <c r="H29" s="34"/>
      <c r="I29" s="34"/>
      <c r="J29" s="33"/>
      <c r="K29" s="33"/>
      <c r="L29" s="33"/>
      <c r="M29" s="33"/>
      <c r="N29" s="33">
        <f>3000</f>
        <v>3000</v>
      </c>
      <c r="O29" s="34"/>
      <c r="P29" s="34"/>
    </row>
    <row r="30" spans="1:16" s="2" customFormat="1" ht="12.75" x14ac:dyDescent="0.2">
      <c r="A30" s="32">
        <v>66323</v>
      </c>
      <c r="B30" s="56" t="s">
        <v>87</v>
      </c>
      <c r="C30" s="33"/>
      <c r="D30" s="33"/>
      <c r="E30" s="33"/>
      <c r="F30" s="33"/>
      <c r="G30" s="33">
        <f>2000</f>
        <v>2000</v>
      </c>
      <c r="H30" s="33"/>
      <c r="I30" s="33"/>
      <c r="J30" s="33"/>
      <c r="K30" s="33"/>
      <c r="L30" s="33"/>
      <c r="M30" s="33"/>
      <c r="N30" s="33">
        <f>5000</f>
        <v>5000</v>
      </c>
      <c r="O30" s="33"/>
      <c r="P30" s="33"/>
    </row>
    <row r="31" spans="1:16" s="2" customFormat="1" ht="6" customHeight="1" x14ac:dyDescent="0.2">
      <c r="A31" s="31"/>
      <c r="B31" s="3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2" customFormat="1" ht="30" customHeight="1" x14ac:dyDescent="0.2">
      <c r="A32" s="9">
        <v>671</v>
      </c>
      <c r="B32" s="10" t="s">
        <v>73</v>
      </c>
      <c r="C32" s="11">
        <f t="shared" ref="C32:I32" si="12">SUM(C33:C34)</f>
        <v>6575475</v>
      </c>
      <c r="D32" s="11">
        <f t="shared" si="12"/>
        <v>0</v>
      </c>
      <c r="E32" s="11">
        <f t="shared" si="12"/>
        <v>0</v>
      </c>
      <c r="F32" s="11">
        <f t="shared" si="12"/>
        <v>0</v>
      </c>
      <c r="G32" s="11">
        <f t="shared" si="12"/>
        <v>0</v>
      </c>
      <c r="H32" s="11">
        <f t="shared" si="12"/>
        <v>0</v>
      </c>
      <c r="I32" s="11">
        <f t="shared" si="12"/>
        <v>0</v>
      </c>
      <c r="J32" s="11">
        <f t="shared" ref="J32:P32" si="13">SUM(J33:J34)</f>
        <v>4317975</v>
      </c>
      <c r="K32" s="11">
        <f t="shared" si="13"/>
        <v>0</v>
      </c>
      <c r="L32" s="11">
        <f t="shared" si="13"/>
        <v>0</v>
      </c>
      <c r="M32" s="11">
        <f t="shared" si="13"/>
        <v>0</v>
      </c>
      <c r="N32" s="11">
        <f t="shared" si="13"/>
        <v>0</v>
      </c>
      <c r="O32" s="11">
        <f t="shared" si="13"/>
        <v>0</v>
      </c>
      <c r="P32" s="11">
        <f t="shared" si="13"/>
        <v>0</v>
      </c>
    </row>
    <row r="33" spans="1:16" s="2" customFormat="1" ht="12.75" x14ac:dyDescent="0.2">
      <c r="A33" s="71">
        <v>67111</v>
      </c>
      <c r="B33" s="70" t="s">
        <v>89</v>
      </c>
      <c r="C33" s="33">
        <v>3500475</v>
      </c>
      <c r="D33" s="33"/>
      <c r="E33" s="33"/>
      <c r="F33" s="33"/>
      <c r="G33" s="33"/>
      <c r="H33" s="34"/>
      <c r="I33" s="34"/>
      <c r="J33" s="33">
        <v>3227975</v>
      </c>
      <c r="K33" s="33"/>
      <c r="L33" s="33"/>
      <c r="M33" s="33"/>
      <c r="N33" s="33"/>
      <c r="O33" s="34"/>
      <c r="P33" s="34"/>
    </row>
    <row r="34" spans="1:16" s="2" customFormat="1" ht="24" x14ac:dyDescent="0.2">
      <c r="A34" s="32">
        <v>67121</v>
      </c>
      <c r="B34" s="70" t="s">
        <v>88</v>
      </c>
      <c r="C34" s="33">
        <v>3075000</v>
      </c>
      <c r="D34" s="33"/>
      <c r="E34" s="33"/>
      <c r="F34" s="33"/>
      <c r="G34" s="33"/>
      <c r="H34" s="33"/>
      <c r="I34" s="33"/>
      <c r="J34" s="33">
        <v>1090000</v>
      </c>
      <c r="K34" s="33"/>
      <c r="L34" s="33"/>
      <c r="M34" s="33"/>
      <c r="N34" s="33"/>
      <c r="O34" s="33"/>
      <c r="P34" s="33"/>
    </row>
    <row r="35" spans="1:16" s="2" customFormat="1" ht="6" customHeight="1" x14ac:dyDescent="0.2">
      <c r="A35" s="31"/>
      <c r="B35" s="31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2" customFormat="1" ht="24.95" customHeight="1" x14ac:dyDescent="0.2">
      <c r="A36" s="9">
        <v>683</v>
      </c>
      <c r="B36" s="10" t="s">
        <v>3</v>
      </c>
      <c r="C36" s="11">
        <f t="shared" ref="C36:I36" si="14">SUM(C37)</f>
        <v>0</v>
      </c>
      <c r="D36" s="11">
        <f t="shared" si="14"/>
        <v>10000</v>
      </c>
      <c r="E36" s="11">
        <f t="shared" si="14"/>
        <v>0</v>
      </c>
      <c r="F36" s="11">
        <f t="shared" si="14"/>
        <v>0</v>
      </c>
      <c r="G36" s="11">
        <f t="shared" si="14"/>
        <v>0</v>
      </c>
      <c r="H36" s="11">
        <f t="shared" si="14"/>
        <v>0</v>
      </c>
      <c r="I36" s="11">
        <f t="shared" si="14"/>
        <v>0</v>
      </c>
      <c r="J36" s="11">
        <f t="shared" ref="J36:P36" si="15">SUM(J37)</f>
        <v>0</v>
      </c>
      <c r="K36" s="11">
        <f t="shared" si="15"/>
        <v>5000</v>
      </c>
      <c r="L36" s="11">
        <f t="shared" si="15"/>
        <v>0</v>
      </c>
      <c r="M36" s="11">
        <f t="shared" si="15"/>
        <v>0</v>
      </c>
      <c r="N36" s="11">
        <f t="shared" si="15"/>
        <v>0</v>
      </c>
      <c r="O36" s="11">
        <f t="shared" si="15"/>
        <v>0</v>
      </c>
      <c r="P36" s="11">
        <f t="shared" si="15"/>
        <v>0</v>
      </c>
    </row>
    <row r="37" spans="1:16" s="2" customFormat="1" ht="12.75" x14ac:dyDescent="0.2">
      <c r="A37" s="32">
        <v>68311</v>
      </c>
      <c r="B37" s="76" t="s">
        <v>3</v>
      </c>
      <c r="C37" s="33"/>
      <c r="D37" s="33">
        <v>10000</v>
      </c>
      <c r="E37" s="33"/>
      <c r="F37" s="33"/>
      <c r="G37" s="33"/>
      <c r="H37" s="33"/>
      <c r="I37" s="33"/>
      <c r="J37" s="33"/>
      <c r="K37" s="33">
        <f>5000</f>
        <v>5000</v>
      </c>
      <c r="L37" s="33"/>
      <c r="M37" s="33"/>
      <c r="N37" s="33"/>
      <c r="O37" s="33"/>
      <c r="P37" s="33"/>
    </row>
    <row r="38" spans="1:16" s="2" customFormat="1" ht="6" customHeight="1" x14ac:dyDescent="0.2">
      <c r="A38" s="31"/>
      <c r="B38" s="3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20.100000000000001" customHeight="1" x14ac:dyDescent="0.25">
      <c r="A39" s="57"/>
      <c r="B39" s="58" t="s">
        <v>5</v>
      </c>
      <c r="C39" s="59">
        <f>C4+C9+C13+C16+C19+C24+C32+C36</f>
        <v>6575475</v>
      </c>
      <c r="D39" s="59">
        <f t="shared" ref="D39:P39" si="16">D4+D9+D13+D16+D19+D24+D32+D36</f>
        <v>130100</v>
      </c>
      <c r="E39" s="59">
        <f t="shared" si="16"/>
        <v>611720</v>
      </c>
      <c r="F39" s="59">
        <f t="shared" si="16"/>
        <v>15313790</v>
      </c>
      <c r="G39" s="59">
        <f t="shared" si="16"/>
        <v>55000</v>
      </c>
      <c r="H39" s="59">
        <f t="shared" si="16"/>
        <v>0</v>
      </c>
      <c r="I39" s="59">
        <f t="shared" si="16"/>
        <v>0</v>
      </c>
      <c r="J39" s="59">
        <f t="shared" si="16"/>
        <v>4317975</v>
      </c>
      <c r="K39" s="59">
        <f t="shared" si="16"/>
        <v>125100</v>
      </c>
      <c r="L39" s="59">
        <f t="shared" si="16"/>
        <v>611720</v>
      </c>
      <c r="M39" s="59">
        <f t="shared" si="16"/>
        <v>15313790</v>
      </c>
      <c r="N39" s="59">
        <f t="shared" si="16"/>
        <v>80000</v>
      </c>
      <c r="O39" s="59">
        <f t="shared" si="16"/>
        <v>0</v>
      </c>
      <c r="P39" s="59">
        <f t="shared" si="16"/>
        <v>0</v>
      </c>
    </row>
    <row r="41" spans="1:16" x14ac:dyDescent="0.25">
      <c r="L41" s="103" t="s">
        <v>142</v>
      </c>
      <c r="M41" s="103"/>
      <c r="N41" s="103"/>
      <c r="O41" s="90"/>
    </row>
    <row r="54" spans="1:16" s="1" customFormat="1" x14ac:dyDescent="0.25">
      <c r="A54" s="60"/>
      <c r="B54" s="60"/>
      <c r="C54" s="60"/>
      <c r="D54" s="61"/>
      <c r="E54" s="60"/>
      <c r="F54" s="60"/>
      <c r="G54" s="60"/>
      <c r="H54" s="62"/>
      <c r="I54" s="62"/>
      <c r="J54" s="60"/>
      <c r="K54" s="61"/>
      <c r="L54" s="60"/>
      <c r="M54" s="60"/>
      <c r="N54" s="60"/>
      <c r="O54" s="62"/>
      <c r="P54" s="62"/>
    </row>
  </sheetData>
  <mergeCells count="3">
    <mergeCell ref="C1:I1"/>
    <mergeCell ref="J1:P1"/>
    <mergeCell ref="L41:N41"/>
  </mergeCells>
  <pageMargins left="0.11811023622047245" right="0.11811023622047245" top="0.19685039370078741" bottom="0.19685039370078741" header="0" footer="0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zoomScale="90" zoomScaleNormal="90" workbookViewId="0">
      <selection activeCell="C1" sqref="C1:K1"/>
    </sheetView>
  </sheetViews>
  <sheetFormatPr defaultRowHeight="15" x14ac:dyDescent="0.25"/>
  <cols>
    <col min="1" max="1" width="10.7109375" style="60" customWidth="1"/>
    <col min="2" max="2" width="50.7109375" style="60" customWidth="1"/>
    <col min="3" max="4" width="12.7109375" style="60" customWidth="1"/>
    <col min="5" max="5" width="12.7109375" style="87" customWidth="1"/>
    <col min="6" max="10" width="12.7109375" style="60" customWidth="1"/>
    <col min="11" max="11" width="12.7109375" style="62" customWidth="1"/>
    <col min="12" max="13" width="12.7109375" customWidth="1"/>
  </cols>
  <sheetData>
    <row r="1" spans="1:50" ht="50.1" customHeight="1" x14ac:dyDescent="0.25">
      <c r="A1" s="68"/>
      <c r="B1" s="69"/>
      <c r="C1" s="104" t="s">
        <v>74</v>
      </c>
      <c r="D1" s="105"/>
      <c r="E1" s="105"/>
      <c r="F1" s="105"/>
      <c r="G1" s="105"/>
      <c r="H1" s="105"/>
      <c r="I1" s="105"/>
      <c r="J1" s="105"/>
      <c r="K1" s="106"/>
      <c r="L1" s="83" t="s">
        <v>125</v>
      </c>
      <c r="M1" s="83" t="s">
        <v>140</v>
      </c>
      <c r="N1" s="84"/>
      <c r="O1" s="82"/>
      <c r="P1" s="82"/>
      <c r="Q1" s="82"/>
      <c r="R1" s="82"/>
      <c r="S1" s="82"/>
      <c r="T1" s="82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0" ht="3" customHeight="1" x14ac:dyDescent="0.25">
      <c r="A2" s="51"/>
      <c r="B2" s="52"/>
      <c r="C2" s="51"/>
      <c r="D2" s="53"/>
      <c r="E2" s="86"/>
      <c r="F2" s="53"/>
      <c r="G2" s="53"/>
      <c r="H2" s="53"/>
      <c r="I2" s="53"/>
      <c r="J2" s="53"/>
      <c r="K2" s="55"/>
      <c r="L2" s="79"/>
    </row>
    <row r="3" spans="1:50" ht="90" customHeight="1" x14ac:dyDescent="0.25">
      <c r="A3" s="7" t="s">
        <v>4</v>
      </c>
      <c r="B3" s="7" t="s">
        <v>0</v>
      </c>
      <c r="C3" s="7" t="s">
        <v>130</v>
      </c>
      <c r="D3" s="7" t="s">
        <v>139</v>
      </c>
      <c r="E3" s="7" t="s">
        <v>6</v>
      </c>
      <c r="F3" s="7" t="s">
        <v>9</v>
      </c>
      <c r="G3" s="7" t="s">
        <v>7</v>
      </c>
      <c r="H3" s="7" t="s">
        <v>138</v>
      </c>
      <c r="I3" s="7" t="s">
        <v>137</v>
      </c>
      <c r="J3" s="7" t="s">
        <v>8</v>
      </c>
      <c r="K3" s="7" t="s">
        <v>10</v>
      </c>
      <c r="L3" s="7" t="s">
        <v>124</v>
      </c>
      <c r="M3" s="7" t="s">
        <v>129</v>
      </c>
    </row>
    <row r="4" spans="1:50" ht="17.100000000000001" customHeight="1" x14ac:dyDescent="0.25">
      <c r="A4" s="39">
        <v>31</v>
      </c>
      <c r="B4" s="40" t="s">
        <v>43</v>
      </c>
      <c r="C4" s="8">
        <f>C5+C10+C13</f>
        <v>16164519</v>
      </c>
      <c r="D4" s="8">
        <f t="shared" ref="D4:K4" si="0">D5+D10+D13</f>
        <v>12859</v>
      </c>
      <c r="E4" s="8">
        <f t="shared" si="0"/>
        <v>1103000</v>
      </c>
      <c r="F4" s="8">
        <f t="shared" si="0"/>
        <v>0</v>
      </c>
      <c r="G4" s="8">
        <f t="shared" si="0"/>
        <v>97200</v>
      </c>
      <c r="H4" s="8">
        <f t="shared" si="0"/>
        <v>14207960</v>
      </c>
      <c r="I4" s="8">
        <f t="shared" si="0"/>
        <v>740000</v>
      </c>
      <c r="J4" s="8">
        <f t="shared" si="0"/>
        <v>3500</v>
      </c>
      <c r="K4" s="8">
        <f t="shared" si="0"/>
        <v>0</v>
      </c>
      <c r="L4" s="8">
        <v>16148160</v>
      </c>
      <c r="M4" s="8">
        <v>16148160</v>
      </c>
    </row>
    <row r="5" spans="1:50" s="2" customFormat="1" ht="17.100000000000001" customHeight="1" x14ac:dyDescent="0.2">
      <c r="A5" s="39">
        <v>311</v>
      </c>
      <c r="B5" s="40" t="s">
        <v>17</v>
      </c>
      <c r="C5" s="8">
        <f t="shared" ref="C5:K5" si="1">SUM(C6:C8)</f>
        <v>13211163</v>
      </c>
      <c r="D5" s="8">
        <f t="shared" si="1"/>
        <v>11038</v>
      </c>
      <c r="E5" s="8">
        <f t="shared" si="1"/>
        <v>910000</v>
      </c>
      <c r="F5" s="8">
        <f t="shared" si="1"/>
        <v>0</v>
      </c>
      <c r="G5" s="8">
        <f t="shared" si="1"/>
        <v>84000</v>
      </c>
      <c r="H5" s="8">
        <f t="shared" si="1"/>
        <v>11606125</v>
      </c>
      <c r="I5" s="8">
        <f t="shared" si="1"/>
        <v>600000</v>
      </c>
      <c r="J5" s="8">
        <f t="shared" si="1"/>
        <v>0</v>
      </c>
      <c r="K5" s="8">
        <f t="shared" si="1"/>
        <v>0</v>
      </c>
      <c r="L5" s="8"/>
      <c r="M5" s="8"/>
    </row>
    <row r="6" spans="1:50" s="2" customFormat="1" ht="12" customHeight="1" x14ac:dyDescent="0.2">
      <c r="A6" s="41">
        <v>3111</v>
      </c>
      <c r="B6" s="41" t="s">
        <v>107</v>
      </c>
      <c r="C6" s="12">
        <f>SUM(D6:K6)</f>
        <v>13006163</v>
      </c>
      <c r="D6" s="12">
        <v>11038</v>
      </c>
      <c r="E6" s="12">
        <v>900000</v>
      </c>
      <c r="F6" s="72"/>
      <c r="G6" s="72">
        <v>84000</v>
      </c>
      <c r="H6" s="72">
        <v>11411125</v>
      </c>
      <c r="I6" s="72">
        <v>600000</v>
      </c>
      <c r="J6" s="72"/>
      <c r="K6" s="72"/>
      <c r="L6" s="72"/>
      <c r="M6" s="72"/>
    </row>
    <row r="7" spans="1:50" s="2" customFormat="1" ht="12" customHeight="1" x14ac:dyDescent="0.2">
      <c r="A7" s="41">
        <v>3113</v>
      </c>
      <c r="B7" s="41" t="s">
        <v>106</v>
      </c>
      <c r="C7" s="12">
        <f t="shared" ref="C7:C70" si="2">SUM(D7:K7)</f>
        <v>15000</v>
      </c>
      <c r="D7" s="72"/>
      <c r="E7" s="72"/>
      <c r="F7" s="72"/>
      <c r="G7" s="72"/>
      <c r="H7" s="72">
        <v>15000</v>
      </c>
      <c r="I7" s="72"/>
      <c r="J7" s="72"/>
      <c r="K7" s="72"/>
      <c r="L7" s="72"/>
      <c r="M7" s="72"/>
    </row>
    <row r="8" spans="1:50" s="2" customFormat="1" ht="12" customHeight="1" x14ac:dyDescent="0.2">
      <c r="A8" s="41">
        <v>3114</v>
      </c>
      <c r="B8" s="41" t="s">
        <v>108</v>
      </c>
      <c r="C8" s="12">
        <f t="shared" si="2"/>
        <v>190000</v>
      </c>
      <c r="D8" s="72"/>
      <c r="E8" s="72">
        <v>10000</v>
      </c>
      <c r="F8" s="12"/>
      <c r="G8" s="12"/>
      <c r="H8" s="12">
        <v>180000</v>
      </c>
      <c r="I8" s="12"/>
      <c r="J8" s="12"/>
      <c r="K8" s="12"/>
      <c r="L8" s="12"/>
      <c r="M8" s="12"/>
    </row>
    <row r="9" spans="1:50" s="2" customFormat="1" ht="6" customHeight="1" x14ac:dyDescent="0.2">
      <c r="A9" s="42"/>
      <c r="B9" s="42"/>
      <c r="C9" s="12"/>
      <c r="D9" s="44"/>
      <c r="E9" s="44"/>
      <c r="F9" s="44"/>
      <c r="G9" s="44"/>
      <c r="H9" s="44"/>
      <c r="I9" s="44"/>
      <c r="J9" s="44"/>
      <c r="K9" s="45"/>
      <c r="L9" s="45"/>
      <c r="M9" s="45"/>
    </row>
    <row r="10" spans="1:50" s="2" customFormat="1" ht="17.100000000000001" customHeight="1" x14ac:dyDescent="0.2">
      <c r="A10" s="39">
        <v>312</v>
      </c>
      <c r="B10" s="40" t="s">
        <v>18</v>
      </c>
      <c r="C10" s="8">
        <f t="shared" ref="C10:K10" si="3">C11</f>
        <v>578500</v>
      </c>
      <c r="D10" s="8">
        <f t="shared" si="3"/>
        <v>0</v>
      </c>
      <c r="E10" s="8">
        <f t="shared" si="3"/>
        <v>25000</v>
      </c>
      <c r="F10" s="8">
        <f t="shared" si="3"/>
        <v>0</v>
      </c>
      <c r="G10" s="8">
        <f t="shared" si="3"/>
        <v>0</v>
      </c>
      <c r="H10" s="8">
        <f t="shared" si="3"/>
        <v>500000</v>
      </c>
      <c r="I10" s="8">
        <f t="shared" si="3"/>
        <v>50000</v>
      </c>
      <c r="J10" s="8">
        <f t="shared" si="3"/>
        <v>3500</v>
      </c>
      <c r="K10" s="8">
        <f t="shared" si="3"/>
        <v>0</v>
      </c>
      <c r="L10" s="8"/>
      <c r="M10" s="8"/>
    </row>
    <row r="11" spans="1:50" s="2" customFormat="1" ht="12" customHeight="1" x14ac:dyDescent="0.2">
      <c r="A11" s="41">
        <v>3121</v>
      </c>
      <c r="B11" s="41" t="s">
        <v>18</v>
      </c>
      <c r="C11" s="12">
        <f t="shared" si="2"/>
        <v>578500</v>
      </c>
      <c r="D11" s="72"/>
      <c r="E11" s="72">
        <v>25000</v>
      </c>
      <c r="F11" s="12"/>
      <c r="G11" s="12"/>
      <c r="H11" s="12">
        <v>500000</v>
      </c>
      <c r="I11" s="12">
        <v>50000</v>
      </c>
      <c r="J11" s="12">
        <v>3500</v>
      </c>
      <c r="K11" s="12"/>
      <c r="L11" s="12"/>
      <c r="M11" s="12"/>
    </row>
    <row r="12" spans="1:50" s="2" customFormat="1" ht="6" customHeight="1" x14ac:dyDescent="0.2">
      <c r="A12" s="42"/>
      <c r="B12" s="42"/>
      <c r="C12" s="12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50" s="2" customFormat="1" ht="17.100000000000001" customHeight="1" x14ac:dyDescent="0.2">
      <c r="A13" s="39">
        <v>313</v>
      </c>
      <c r="B13" s="40" t="s">
        <v>19</v>
      </c>
      <c r="C13" s="8">
        <f t="shared" ref="C13:K13" si="4">C14</f>
        <v>2374856</v>
      </c>
      <c r="D13" s="8">
        <f t="shared" si="4"/>
        <v>1821</v>
      </c>
      <c r="E13" s="8">
        <f t="shared" si="4"/>
        <v>168000</v>
      </c>
      <c r="F13" s="8">
        <f t="shared" si="4"/>
        <v>0</v>
      </c>
      <c r="G13" s="8">
        <f t="shared" si="4"/>
        <v>13200</v>
      </c>
      <c r="H13" s="8">
        <f t="shared" si="4"/>
        <v>2101835</v>
      </c>
      <c r="I13" s="8">
        <f t="shared" si="4"/>
        <v>90000</v>
      </c>
      <c r="J13" s="8">
        <f t="shared" si="4"/>
        <v>0</v>
      </c>
      <c r="K13" s="8">
        <f t="shared" si="4"/>
        <v>0</v>
      </c>
      <c r="L13" s="8"/>
      <c r="M13" s="8"/>
    </row>
    <row r="14" spans="1:50" s="2" customFormat="1" ht="12" customHeight="1" x14ac:dyDescent="0.2">
      <c r="A14" s="41">
        <v>3132</v>
      </c>
      <c r="B14" s="41" t="s">
        <v>19</v>
      </c>
      <c r="C14" s="12">
        <f t="shared" si="2"/>
        <v>2374856</v>
      </c>
      <c r="D14" s="12">
        <v>1821</v>
      </c>
      <c r="E14" s="12">
        <v>168000</v>
      </c>
      <c r="F14" s="12"/>
      <c r="G14" s="12">
        <v>13200</v>
      </c>
      <c r="H14" s="12">
        <v>2101835</v>
      </c>
      <c r="I14" s="12">
        <v>90000</v>
      </c>
      <c r="J14" s="12"/>
      <c r="K14" s="46"/>
      <c r="L14" s="46"/>
      <c r="M14" s="46"/>
    </row>
    <row r="15" spans="1:50" s="2" customFormat="1" ht="6" customHeight="1" x14ac:dyDescent="0.2">
      <c r="A15" s="42"/>
      <c r="B15" s="42"/>
      <c r="C15" s="12"/>
      <c r="D15" s="44"/>
      <c r="E15" s="44"/>
      <c r="F15" s="44"/>
      <c r="G15" s="44"/>
      <c r="H15" s="44"/>
      <c r="I15" s="44"/>
      <c r="J15" s="44"/>
      <c r="K15" s="45"/>
      <c r="L15" s="45"/>
      <c r="M15" s="45"/>
    </row>
    <row r="16" spans="1:50" s="2" customFormat="1" ht="17.100000000000001" customHeight="1" x14ac:dyDescent="0.2">
      <c r="A16" s="39">
        <v>32</v>
      </c>
      <c r="B16" s="40" t="s">
        <v>44</v>
      </c>
      <c r="C16" s="8">
        <f t="shared" ref="C16:K16" si="5">C17+C23+C31+C42+C45</f>
        <v>2993681</v>
      </c>
      <c r="D16" s="8">
        <f t="shared" si="5"/>
        <v>158141</v>
      </c>
      <c r="E16" s="8">
        <f t="shared" si="5"/>
        <v>1215800</v>
      </c>
      <c r="F16" s="8">
        <f t="shared" si="5"/>
        <v>258000</v>
      </c>
      <c r="G16" s="8">
        <f t="shared" si="5"/>
        <v>481520</v>
      </c>
      <c r="H16" s="8">
        <f t="shared" si="5"/>
        <v>372720</v>
      </c>
      <c r="I16" s="8">
        <f t="shared" si="5"/>
        <v>340000</v>
      </c>
      <c r="J16" s="8">
        <f t="shared" ref="J16" si="6">J17+J23+J31+J42+J45</f>
        <v>167500</v>
      </c>
      <c r="K16" s="8">
        <f t="shared" si="5"/>
        <v>0</v>
      </c>
      <c r="L16" s="8">
        <v>2741925</v>
      </c>
      <c r="M16" s="8">
        <v>2489425</v>
      </c>
    </row>
    <row r="17" spans="1:13" s="2" customFormat="1" ht="17.100000000000001" customHeight="1" x14ac:dyDescent="0.2">
      <c r="A17" s="39">
        <v>321</v>
      </c>
      <c r="B17" s="40" t="s">
        <v>20</v>
      </c>
      <c r="C17" s="8">
        <f t="shared" ref="C17:K17" si="7">SUM(C18:C21)</f>
        <v>374500</v>
      </c>
      <c r="D17" s="8">
        <f t="shared" si="7"/>
        <v>13000</v>
      </c>
      <c r="E17" s="8">
        <f t="shared" si="7"/>
        <v>64500</v>
      </c>
      <c r="F17" s="8">
        <f t="shared" si="7"/>
        <v>11000</v>
      </c>
      <c r="G17" s="8">
        <f t="shared" si="7"/>
        <v>0</v>
      </c>
      <c r="H17" s="8">
        <f t="shared" si="7"/>
        <v>221000</v>
      </c>
      <c r="I17" s="8">
        <f t="shared" si="7"/>
        <v>55000</v>
      </c>
      <c r="J17" s="8">
        <f t="shared" si="7"/>
        <v>10000</v>
      </c>
      <c r="K17" s="8">
        <f t="shared" si="7"/>
        <v>0</v>
      </c>
      <c r="L17" s="8"/>
      <c r="M17" s="8"/>
    </row>
    <row r="18" spans="1:13" s="2" customFormat="1" ht="12" customHeight="1" x14ac:dyDescent="0.2">
      <c r="A18" s="41">
        <v>3211</v>
      </c>
      <c r="B18" s="41" t="s">
        <v>46</v>
      </c>
      <c r="C18" s="12">
        <f t="shared" si="2"/>
        <v>87500</v>
      </c>
      <c r="D18" s="12">
        <v>10000</v>
      </c>
      <c r="E18" s="12">
        <v>42000</v>
      </c>
      <c r="F18" s="12">
        <v>7000</v>
      </c>
      <c r="G18" s="12"/>
      <c r="H18" s="12">
        <v>18500</v>
      </c>
      <c r="I18" s="12">
        <v>5000</v>
      </c>
      <c r="J18" s="12">
        <v>5000</v>
      </c>
      <c r="K18" s="46"/>
      <c r="L18" s="46"/>
      <c r="M18" s="46"/>
    </row>
    <row r="19" spans="1:13" s="2" customFormat="1" ht="12" customHeight="1" x14ac:dyDescent="0.2">
      <c r="A19" s="41">
        <v>3212</v>
      </c>
      <c r="B19" s="41" t="s">
        <v>47</v>
      </c>
      <c r="C19" s="12">
        <f t="shared" si="2"/>
        <v>262000</v>
      </c>
      <c r="D19" s="72"/>
      <c r="E19" s="72">
        <v>12000</v>
      </c>
      <c r="F19" s="12"/>
      <c r="G19" s="12"/>
      <c r="H19" s="12">
        <v>200000</v>
      </c>
      <c r="I19" s="12">
        <v>50000</v>
      </c>
      <c r="J19" s="12"/>
      <c r="K19" s="12"/>
      <c r="L19" s="12"/>
      <c r="M19" s="12"/>
    </row>
    <row r="20" spans="1:13" s="2" customFormat="1" ht="12" customHeight="1" x14ac:dyDescent="0.2">
      <c r="A20" s="41">
        <v>3213</v>
      </c>
      <c r="B20" s="41" t="s">
        <v>48</v>
      </c>
      <c r="C20" s="12">
        <f t="shared" si="2"/>
        <v>21000</v>
      </c>
      <c r="D20" s="13">
        <v>3000</v>
      </c>
      <c r="E20" s="13">
        <v>7500</v>
      </c>
      <c r="F20" s="12">
        <v>3000</v>
      </c>
      <c r="G20" s="12"/>
      <c r="H20" s="12">
        <v>2500</v>
      </c>
      <c r="I20" s="12"/>
      <c r="J20" s="12">
        <v>5000</v>
      </c>
      <c r="K20" s="12"/>
      <c r="L20" s="12"/>
      <c r="M20" s="12"/>
    </row>
    <row r="21" spans="1:13" s="2" customFormat="1" ht="12" customHeight="1" x14ac:dyDescent="0.2">
      <c r="A21" s="41">
        <v>3214</v>
      </c>
      <c r="B21" s="41" t="s">
        <v>109</v>
      </c>
      <c r="C21" s="12">
        <f t="shared" si="2"/>
        <v>4000</v>
      </c>
      <c r="D21" s="72"/>
      <c r="E21" s="72">
        <v>3000</v>
      </c>
      <c r="F21" s="12">
        <v>1000</v>
      </c>
      <c r="G21" s="12"/>
      <c r="H21" s="12"/>
      <c r="I21" s="12"/>
      <c r="J21" s="12"/>
      <c r="K21" s="12"/>
      <c r="L21" s="12"/>
      <c r="M21" s="12"/>
    </row>
    <row r="22" spans="1:13" s="2" customFormat="1" ht="6" customHeight="1" x14ac:dyDescent="0.2">
      <c r="A22" s="42"/>
      <c r="B22" s="42"/>
      <c r="C22" s="12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s="2" customFormat="1" ht="17.100000000000001" customHeight="1" x14ac:dyDescent="0.2">
      <c r="A23" s="39">
        <v>322</v>
      </c>
      <c r="B23" s="40" t="s">
        <v>21</v>
      </c>
      <c r="C23" s="8">
        <f t="shared" ref="C23:K23" si="8">SUM(C24:C29)</f>
        <v>1594691</v>
      </c>
      <c r="D23" s="8">
        <f t="shared" si="8"/>
        <v>135141</v>
      </c>
      <c r="E23" s="8">
        <f t="shared" si="8"/>
        <v>556550</v>
      </c>
      <c r="F23" s="8">
        <f t="shared" si="8"/>
        <v>40000</v>
      </c>
      <c r="G23" s="8">
        <f t="shared" si="8"/>
        <v>408000</v>
      </c>
      <c r="H23" s="8">
        <f t="shared" si="8"/>
        <v>20000</v>
      </c>
      <c r="I23" s="8">
        <f t="shared" si="8"/>
        <v>285000</v>
      </c>
      <c r="J23" s="8">
        <f t="shared" ref="J23" si="9">SUM(J24:J29)</f>
        <v>150000</v>
      </c>
      <c r="K23" s="8">
        <f t="shared" si="8"/>
        <v>0</v>
      </c>
      <c r="L23" s="8"/>
      <c r="M23" s="8"/>
    </row>
    <row r="24" spans="1:13" s="2" customFormat="1" ht="12" customHeight="1" x14ac:dyDescent="0.2">
      <c r="A24" s="41">
        <v>3221</v>
      </c>
      <c r="B24" s="41" t="s">
        <v>49</v>
      </c>
      <c r="C24" s="12">
        <f t="shared" si="2"/>
        <v>261691</v>
      </c>
      <c r="D24" s="72">
        <v>35141</v>
      </c>
      <c r="E24" s="72">
        <v>121550</v>
      </c>
      <c r="F24" s="12">
        <v>19000</v>
      </c>
      <c r="G24" s="12">
        <v>31000</v>
      </c>
      <c r="H24" s="12">
        <v>5000</v>
      </c>
      <c r="I24" s="12"/>
      <c r="J24" s="12">
        <v>50000</v>
      </c>
      <c r="K24" s="12"/>
      <c r="L24" s="12"/>
      <c r="M24" s="12"/>
    </row>
    <row r="25" spans="1:13" s="2" customFormat="1" ht="12" customHeight="1" x14ac:dyDescent="0.2">
      <c r="A25" s="41">
        <v>3222</v>
      </c>
      <c r="B25" s="41" t="s">
        <v>50</v>
      </c>
      <c r="C25" s="12">
        <f t="shared" si="2"/>
        <v>725000</v>
      </c>
      <c r="D25" s="12">
        <v>75000</v>
      </c>
      <c r="E25" s="12"/>
      <c r="F25" s="12">
        <v>5000</v>
      </c>
      <c r="G25" s="12">
        <v>295000</v>
      </c>
      <c r="H25" s="12">
        <v>15000</v>
      </c>
      <c r="I25" s="12">
        <v>285000</v>
      </c>
      <c r="J25" s="12">
        <v>50000</v>
      </c>
      <c r="K25" s="12"/>
      <c r="L25" s="12"/>
      <c r="M25" s="12"/>
    </row>
    <row r="26" spans="1:13" s="2" customFormat="1" ht="12" customHeight="1" x14ac:dyDescent="0.2">
      <c r="A26" s="41">
        <v>3223</v>
      </c>
      <c r="B26" s="41" t="s">
        <v>51</v>
      </c>
      <c r="C26" s="12">
        <f t="shared" si="2"/>
        <v>417500</v>
      </c>
      <c r="D26" s="73"/>
      <c r="E26" s="73">
        <v>370000</v>
      </c>
      <c r="F26" s="12">
        <v>2500</v>
      </c>
      <c r="G26" s="12">
        <v>45000</v>
      </c>
      <c r="H26" s="12"/>
      <c r="I26" s="12"/>
      <c r="J26" s="12"/>
      <c r="K26" s="12"/>
      <c r="L26" s="12"/>
      <c r="M26" s="12"/>
    </row>
    <row r="27" spans="1:13" s="2" customFormat="1" ht="12" customHeight="1" x14ac:dyDescent="0.2">
      <c r="A27" s="41">
        <v>3224</v>
      </c>
      <c r="B27" s="41" t="s">
        <v>52</v>
      </c>
      <c r="C27" s="12">
        <f t="shared" si="2"/>
        <v>13000</v>
      </c>
      <c r="D27" s="12"/>
      <c r="E27" s="12">
        <v>5000</v>
      </c>
      <c r="F27" s="12">
        <v>6000</v>
      </c>
      <c r="G27" s="12">
        <v>2000</v>
      </c>
      <c r="H27" s="12"/>
      <c r="I27" s="12"/>
      <c r="J27" s="12"/>
      <c r="K27" s="12"/>
      <c r="L27" s="12"/>
      <c r="M27" s="12"/>
    </row>
    <row r="28" spans="1:13" s="2" customFormat="1" ht="12" customHeight="1" x14ac:dyDescent="0.2">
      <c r="A28" s="41">
        <v>3225</v>
      </c>
      <c r="B28" s="41" t="s">
        <v>53</v>
      </c>
      <c r="C28" s="12">
        <f t="shared" si="2"/>
        <v>157500</v>
      </c>
      <c r="D28" s="12">
        <v>20000</v>
      </c>
      <c r="E28" s="12">
        <v>50000</v>
      </c>
      <c r="F28" s="12">
        <v>7500</v>
      </c>
      <c r="G28" s="12">
        <v>30000</v>
      </c>
      <c r="H28" s="12"/>
      <c r="I28" s="12"/>
      <c r="J28" s="12">
        <v>50000</v>
      </c>
      <c r="K28" s="46"/>
      <c r="L28" s="46"/>
      <c r="M28" s="46"/>
    </row>
    <row r="29" spans="1:13" s="2" customFormat="1" ht="12" customHeight="1" x14ac:dyDescent="0.2">
      <c r="A29" s="41">
        <v>3227</v>
      </c>
      <c r="B29" s="41" t="s">
        <v>110</v>
      </c>
      <c r="C29" s="12">
        <f t="shared" si="2"/>
        <v>20000</v>
      </c>
      <c r="D29" s="72">
        <v>5000</v>
      </c>
      <c r="E29" s="72">
        <v>10000</v>
      </c>
      <c r="F29" s="12"/>
      <c r="G29" s="12">
        <v>5000</v>
      </c>
      <c r="H29" s="12"/>
      <c r="I29" s="12"/>
      <c r="J29" s="12"/>
      <c r="K29" s="46"/>
      <c r="L29" s="46"/>
      <c r="M29" s="46"/>
    </row>
    <row r="30" spans="1:13" s="2" customFormat="1" ht="6" customHeight="1" x14ac:dyDescent="0.2">
      <c r="A30" s="42"/>
      <c r="B30" s="42"/>
      <c r="C30" s="12"/>
      <c r="D30" s="44"/>
      <c r="E30" s="44"/>
      <c r="F30" s="44"/>
      <c r="G30" s="44"/>
      <c r="H30" s="44"/>
      <c r="I30" s="44"/>
      <c r="J30" s="44"/>
      <c r="K30" s="45"/>
      <c r="L30" s="45"/>
      <c r="M30" s="45"/>
    </row>
    <row r="31" spans="1:13" s="2" customFormat="1" ht="17.100000000000001" customHeight="1" x14ac:dyDescent="0.2">
      <c r="A31" s="39">
        <v>323</v>
      </c>
      <c r="B31" s="40" t="s">
        <v>22</v>
      </c>
      <c r="C31" s="8">
        <f t="shared" ref="C31:K31" si="10">SUM(C32:C40)</f>
        <v>921050</v>
      </c>
      <c r="D31" s="8">
        <f t="shared" si="10"/>
        <v>10000</v>
      </c>
      <c r="E31" s="8">
        <f t="shared" si="10"/>
        <v>569750</v>
      </c>
      <c r="F31" s="8">
        <f t="shared" si="10"/>
        <v>188500</v>
      </c>
      <c r="G31" s="8">
        <f t="shared" si="10"/>
        <v>62800</v>
      </c>
      <c r="H31" s="8">
        <f t="shared" si="10"/>
        <v>85000</v>
      </c>
      <c r="I31" s="8">
        <f t="shared" si="10"/>
        <v>0</v>
      </c>
      <c r="J31" s="8">
        <f t="shared" ref="J31" si="11">SUM(J32:J40)</f>
        <v>5000</v>
      </c>
      <c r="K31" s="8">
        <f t="shared" si="10"/>
        <v>0</v>
      </c>
      <c r="L31" s="8"/>
      <c r="M31" s="8"/>
    </row>
    <row r="32" spans="1:13" s="2" customFormat="1" ht="12" customHeight="1" x14ac:dyDescent="0.2">
      <c r="A32" s="41">
        <v>3231</v>
      </c>
      <c r="B32" s="41" t="s">
        <v>54</v>
      </c>
      <c r="C32" s="12">
        <f t="shared" si="2"/>
        <v>40000</v>
      </c>
      <c r="D32" s="72"/>
      <c r="E32" s="72">
        <v>33000</v>
      </c>
      <c r="F32" s="12">
        <v>5000</v>
      </c>
      <c r="G32" s="12"/>
      <c r="H32" s="12">
        <v>2000</v>
      </c>
      <c r="I32" s="12"/>
      <c r="J32" s="12"/>
      <c r="K32" s="46"/>
      <c r="L32" s="46"/>
      <c r="M32" s="46"/>
    </row>
    <row r="33" spans="1:13" s="2" customFormat="1" ht="12" customHeight="1" x14ac:dyDescent="0.2">
      <c r="A33" s="41">
        <v>3232</v>
      </c>
      <c r="B33" s="41" t="s">
        <v>55</v>
      </c>
      <c r="C33" s="12">
        <f t="shared" si="2"/>
        <v>482000</v>
      </c>
      <c r="D33" s="12">
        <v>5000</v>
      </c>
      <c r="E33" s="12">
        <v>300000</v>
      </c>
      <c r="F33" s="12">
        <v>157000</v>
      </c>
      <c r="G33" s="12">
        <v>20000</v>
      </c>
      <c r="H33" s="12"/>
      <c r="I33" s="12"/>
      <c r="J33" s="12"/>
      <c r="K33" s="46"/>
      <c r="L33" s="46"/>
      <c r="M33" s="46"/>
    </row>
    <row r="34" spans="1:13" s="2" customFormat="1" ht="12" customHeight="1" x14ac:dyDescent="0.2">
      <c r="A34" s="41">
        <v>3233</v>
      </c>
      <c r="B34" s="41" t="s">
        <v>56</v>
      </c>
      <c r="C34" s="12">
        <f t="shared" si="2"/>
        <v>3750</v>
      </c>
      <c r="D34" s="73"/>
      <c r="E34" s="73">
        <v>3750</v>
      </c>
      <c r="F34" s="12"/>
      <c r="G34" s="12"/>
      <c r="H34" s="12"/>
      <c r="I34" s="12"/>
      <c r="J34" s="12"/>
      <c r="K34" s="46"/>
      <c r="L34" s="46"/>
      <c r="M34" s="46"/>
    </row>
    <row r="35" spans="1:13" s="2" customFormat="1" ht="12" customHeight="1" x14ac:dyDescent="0.2">
      <c r="A35" s="41">
        <v>3234</v>
      </c>
      <c r="B35" s="41" t="s">
        <v>57</v>
      </c>
      <c r="C35" s="12">
        <f t="shared" si="2"/>
        <v>97500</v>
      </c>
      <c r="D35" s="72"/>
      <c r="E35" s="72">
        <v>55000</v>
      </c>
      <c r="F35" s="12">
        <v>7500</v>
      </c>
      <c r="G35" s="12">
        <v>35000</v>
      </c>
      <c r="H35" s="12"/>
      <c r="I35" s="12"/>
      <c r="J35" s="12"/>
      <c r="K35" s="46"/>
      <c r="L35" s="46"/>
      <c r="M35" s="46"/>
    </row>
    <row r="36" spans="1:13" s="2" customFormat="1" ht="12" customHeight="1" x14ac:dyDescent="0.2">
      <c r="A36" s="41">
        <v>3235</v>
      </c>
      <c r="B36" s="41" t="s">
        <v>62</v>
      </c>
      <c r="C36" s="12">
        <f t="shared" si="2"/>
        <v>5000</v>
      </c>
      <c r="D36" s="12"/>
      <c r="E36" s="12"/>
      <c r="F36" s="12">
        <v>5000</v>
      </c>
      <c r="G36" s="12"/>
      <c r="H36" s="12"/>
      <c r="I36" s="12"/>
      <c r="J36" s="12"/>
      <c r="K36" s="46"/>
      <c r="L36" s="46"/>
      <c r="M36" s="46"/>
    </row>
    <row r="37" spans="1:13" s="2" customFormat="1" ht="12" customHeight="1" x14ac:dyDescent="0.2">
      <c r="A37" s="41">
        <v>3236</v>
      </c>
      <c r="B37" s="41" t="s">
        <v>58</v>
      </c>
      <c r="C37" s="12">
        <f t="shared" si="2"/>
        <v>16000</v>
      </c>
      <c r="D37" s="73"/>
      <c r="E37" s="73">
        <v>10000</v>
      </c>
      <c r="F37" s="12">
        <v>1000</v>
      </c>
      <c r="G37" s="12">
        <v>5000</v>
      </c>
      <c r="H37" s="12"/>
      <c r="I37" s="12"/>
      <c r="J37" s="12"/>
      <c r="K37" s="12"/>
      <c r="L37" s="12"/>
      <c r="M37" s="12"/>
    </row>
    <row r="38" spans="1:13" s="2" customFormat="1" ht="12" customHeight="1" x14ac:dyDescent="0.2">
      <c r="A38" s="41">
        <v>3237</v>
      </c>
      <c r="B38" s="41" t="s">
        <v>59</v>
      </c>
      <c r="C38" s="12">
        <f t="shared" si="2"/>
        <v>120500</v>
      </c>
      <c r="D38" s="72">
        <v>5000</v>
      </c>
      <c r="E38" s="72">
        <v>25000</v>
      </c>
      <c r="F38" s="12">
        <v>5000</v>
      </c>
      <c r="G38" s="12"/>
      <c r="H38" s="12">
        <v>83000</v>
      </c>
      <c r="I38" s="12"/>
      <c r="J38" s="12">
        <v>2500</v>
      </c>
      <c r="K38" s="12"/>
      <c r="L38" s="12"/>
      <c r="M38" s="12"/>
    </row>
    <row r="39" spans="1:13" s="2" customFormat="1" ht="12" customHeight="1" x14ac:dyDescent="0.2">
      <c r="A39" s="41">
        <v>3238</v>
      </c>
      <c r="B39" s="41" t="s">
        <v>60</v>
      </c>
      <c r="C39" s="12">
        <f t="shared" si="2"/>
        <v>20000</v>
      </c>
      <c r="D39" s="72"/>
      <c r="E39" s="72">
        <v>18000</v>
      </c>
      <c r="F39" s="12">
        <v>2000</v>
      </c>
      <c r="G39" s="12"/>
      <c r="H39" s="12"/>
      <c r="I39" s="12"/>
      <c r="J39" s="12"/>
      <c r="K39" s="12"/>
      <c r="L39" s="12"/>
      <c r="M39" s="12"/>
    </row>
    <row r="40" spans="1:13" s="2" customFormat="1" ht="12" customHeight="1" x14ac:dyDescent="0.2">
      <c r="A40" s="41">
        <v>3239</v>
      </c>
      <c r="B40" s="41" t="s">
        <v>61</v>
      </c>
      <c r="C40" s="12">
        <f t="shared" si="2"/>
        <v>136300</v>
      </c>
      <c r="D40" s="12"/>
      <c r="E40" s="12">
        <v>125000</v>
      </c>
      <c r="F40" s="12">
        <v>6000</v>
      </c>
      <c r="G40" s="12">
        <v>2800</v>
      </c>
      <c r="H40" s="12"/>
      <c r="I40" s="12"/>
      <c r="J40" s="12">
        <v>2500</v>
      </c>
      <c r="K40" s="46"/>
      <c r="L40" s="46"/>
      <c r="M40" s="46"/>
    </row>
    <row r="41" spans="1:13" s="2" customFormat="1" ht="6" customHeight="1" x14ac:dyDescent="0.2">
      <c r="A41" s="42"/>
      <c r="B41" s="42"/>
      <c r="C41" s="12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2" customFormat="1" ht="17.100000000000001" customHeight="1" x14ac:dyDescent="0.2">
      <c r="A42" s="39">
        <v>324</v>
      </c>
      <c r="B42" s="40" t="s">
        <v>42</v>
      </c>
      <c r="C42" s="8">
        <f t="shared" ref="C42:J42" si="12">C43</f>
        <v>9000</v>
      </c>
      <c r="D42" s="8">
        <f t="shared" si="12"/>
        <v>0</v>
      </c>
      <c r="E42" s="8">
        <f t="shared" si="12"/>
        <v>0</v>
      </c>
      <c r="F42" s="8">
        <f t="shared" si="12"/>
        <v>4000</v>
      </c>
      <c r="G42" s="8">
        <f t="shared" si="12"/>
        <v>0</v>
      </c>
      <c r="H42" s="8">
        <f t="shared" si="12"/>
        <v>5000</v>
      </c>
      <c r="I42" s="8">
        <f t="shared" si="12"/>
        <v>0</v>
      </c>
      <c r="J42" s="8">
        <f t="shared" si="12"/>
        <v>0</v>
      </c>
      <c r="K42" s="8">
        <f t="shared" ref="K42" si="13">SUM(K43)</f>
        <v>0</v>
      </c>
      <c r="L42" s="8"/>
      <c r="M42" s="8"/>
    </row>
    <row r="43" spans="1:13" s="2" customFormat="1" ht="12" customHeight="1" x14ac:dyDescent="0.2">
      <c r="A43" s="41">
        <v>3241</v>
      </c>
      <c r="B43" s="41" t="s">
        <v>42</v>
      </c>
      <c r="C43" s="12">
        <f t="shared" si="2"/>
        <v>9000</v>
      </c>
      <c r="D43" s="72"/>
      <c r="E43" s="72"/>
      <c r="F43" s="12">
        <v>4000</v>
      </c>
      <c r="G43" s="12"/>
      <c r="H43" s="12">
        <v>5000</v>
      </c>
      <c r="I43" s="12"/>
      <c r="J43" s="12"/>
      <c r="K43" s="12"/>
      <c r="L43" s="12"/>
      <c r="M43" s="12"/>
    </row>
    <row r="44" spans="1:13" s="2" customFormat="1" ht="6" customHeight="1" x14ac:dyDescent="0.2">
      <c r="A44" s="42"/>
      <c r="B44" s="42"/>
      <c r="C44" s="12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2" customFormat="1" ht="17.100000000000001" customHeight="1" x14ac:dyDescent="0.2">
      <c r="A45" s="39">
        <v>329</v>
      </c>
      <c r="B45" s="40" t="s">
        <v>23</v>
      </c>
      <c r="C45" s="8">
        <f t="shared" ref="C45:K45" si="14">SUM(C46:C51)</f>
        <v>94440</v>
      </c>
      <c r="D45" s="8">
        <f t="shared" si="14"/>
        <v>0</v>
      </c>
      <c r="E45" s="8">
        <f t="shared" si="14"/>
        <v>25000</v>
      </c>
      <c r="F45" s="8">
        <f t="shared" si="14"/>
        <v>14500</v>
      </c>
      <c r="G45" s="8">
        <f t="shared" si="14"/>
        <v>10720</v>
      </c>
      <c r="H45" s="8">
        <f t="shared" si="14"/>
        <v>41720</v>
      </c>
      <c r="I45" s="8">
        <f t="shared" si="14"/>
        <v>0</v>
      </c>
      <c r="J45" s="8">
        <f t="shared" ref="J45" si="15">SUM(J46:J51)</f>
        <v>2500</v>
      </c>
      <c r="K45" s="8">
        <f t="shared" si="14"/>
        <v>0</v>
      </c>
      <c r="L45" s="8"/>
      <c r="M45" s="8"/>
    </row>
    <row r="46" spans="1:13" ht="12" customHeight="1" x14ac:dyDescent="0.25">
      <c r="A46" s="41">
        <v>3291</v>
      </c>
      <c r="B46" s="41" t="s">
        <v>116</v>
      </c>
      <c r="C46" s="12">
        <f t="shared" si="2"/>
        <v>31440</v>
      </c>
      <c r="D46" s="12"/>
      <c r="E46" s="12"/>
      <c r="F46" s="12"/>
      <c r="G46" s="12">
        <v>9720</v>
      </c>
      <c r="H46" s="12">
        <v>21720</v>
      </c>
      <c r="I46" s="12"/>
      <c r="J46" s="12"/>
      <c r="K46" s="12"/>
      <c r="L46" s="12"/>
      <c r="M46" s="12"/>
    </row>
    <row r="47" spans="1:13" ht="12" customHeight="1" x14ac:dyDescent="0.25">
      <c r="A47" s="41">
        <v>3292</v>
      </c>
      <c r="B47" s="41" t="s">
        <v>111</v>
      </c>
      <c r="C47" s="12">
        <f t="shared" si="2"/>
        <v>10000</v>
      </c>
      <c r="D47" s="72"/>
      <c r="E47" s="72">
        <v>10000</v>
      </c>
      <c r="F47" s="12"/>
      <c r="G47" s="12"/>
      <c r="H47" s="12"/>
      <c r="I47" s="12"/>
      <c r="J47" s="12"/>
      <c r="K47" s="46"/>
      <c r="L47" s="46"/>
      <c r="M47" s="46"/>
    </row>
    <row r="48" spans="1:13" ht="12" customHeight="1" x14ac:dyDescent="0.25">
      <c r="A48" s="41">
        <v>3293</v>
      </c>
      <c r="B48" s="41" t="s">
        <v>63</v>
      </c>
      <c r="C48" s="12">
        <f t="shared" si="2"/>
        <v>4000</v>
      </c>
      <c r="D48" s="73"/>
      <c r="E48" s="73">
        <v>4000</v>
      </c>
      <c r="F48" s="12"/>
      <c r="G48" s="12"/>
      <c r="H48" s="12"/>
      <c r="I48" s="12"/>
      <c r="J48" s="12"/>
      <c r="K48" s="46"/>
      <c r="L48" s="46"/>
      <c r="M48" s="46"/>
    </row>
    <row r="49" spans="1:13" ht="12" customHeight="1" x14ac:dyDescent="0.25">
      <c r="A49" s="41">
        <v>3294</v>
      </c>
      <c r="B49" s="41" t="s">
        <v>112</v>
      </c>
      <c r="C49" s="12">
        <f t="shared" si="2"/>
        <v>1000</v>
      </c>
      <c r="D49" s="12"/>
      <c r="E49" s="12">
        <v>1000</v>
      </c>
      <c r="F49" s="12"/>
      <c r="G49" s="12"/>
      <c r="H49" s="12"/>
      <c r="I49" s="12"/>
      <c r="J49" s="12"/>
      <c r="K49" s="46"/>
      <c r="L49" s="46"/>
      <c r="M49" s="46"/>
    </row>
    <row r="50" spans="1:13" ht="12" customHeight="1" x14ac:dyDescent="0.25">
      <c r="A50" s="41">
        <v>3295</v>
      </c>
      <c r="B50" s="41" t="s">
        <v>113</v>
      </c>
      <c r="C50" s="12">
        <f t="shared" si="2"/>
        <v>24500</v>
      </c>
      <c r="D50" s="72"/>
      <c r="E50" s="72"/>
      <c r="F50" s="12">
        <v>9500</v>
      </c>
      <c r="G50" s="12"/>
      <c r="H50" s="12">
        <v>15000</v>
      </c>
      <c r="I50" s="12"/>
      <c r="J50" s="12"/>
      <c r="K50" s="46"/>
      <c r="L50" s="46"/>
      <c r="M50" s="46"/>
    </row>
    <row r="51" spans="1:13" ht="12" customHeight="1" x14ac:dyDescent="0.25">
      <c r="A51" s="41">
        <v>3299</v>
      </c>
      <c r="B51" s="41" t="s">
        <v>23</v>
      </c>
      <c r="C51" s="12">
        <f t="shared" si="2"/>
        <v>23500</v>
      </c>
      <c r="D51" s="12"/>
      <c r="E51" s="12">
        <v>10000</v>
      </c>
      <c r="F51" s="12">
        <v>5000</v>
      </c>
      <c r="G51" s="12">
        <v>1000</v>
      </c>
      <c r="H51" s="12">
        <v>5000</v>
      </c>
      <c r="I51" s="12"/>
      <c r="J51" s="12">
        <v>2500</v>
      </c>
      <c r="K51" s="46"/>
      <c r="L51" s="46"/>
      <c r="M51" s="46"/>
    </row>
    <row r="52" spans="1:13" ht="6" customHeight="1" x14ac:dyDescent="0.25">
      <c r="A52" s="42"/>
      <c r="B52" s="42"/>
      <c r="C52" s="12"/>
      <c r="D52" s="44"/>
      <c r="E52" s="44"/>
      <c r="F52" s="44"/>
      <c r="G52" s="44"/>
      <c r="H52" s="44"/>
      <c r="I52" s="44"/>
      <c r="J52" s="44"/>
      <c r="K52" s="45"/>
      <c r="L52" s="45"/>
      <c r="M52" s="45"/>
    </row>
    <row r="53" spans="1:13" ht="17.100000000000001" customHeight="1" x14ac:dyDescent="0.25">
      <c r="A53" s="39">
        <v>34</v>
      </c>
      <c r="B53" s="40" t="s">
        <v>45</v>
      </c>
      <c r="C53" s="8">
        <f t="shared" ref="C53:K53" si="16">C54</f>
        <v>8600</v>
      </c>
      <c r="D53" s="8">
        <f t="shared" si="16"/>
        <v>0</v>
      </c>
      <c r="E53" s="8">
        <f t="shared" si="16"/>
        <v>6500</v>
      </c>
      <c r="F53" s="8">
        <f t="shared" si="16"/>
        <v>2100</v>
      </c>
      <c r="G53" s="8">
        <f t="shared" si="16"/>
        <v>0</v>
      </c>
      <c r="H53" s="8">
        <f t="shared" si="16"/>
        <v>0</v>
      </c>
      <c r="I53" s="8">
        <f t="shared" si="16"/>
        <v>0</v>
      </c>
      <c r="J53" s="8">
        <f t="shared" si="16"/>
        <v>0</v>
      </c>
      <c r="K53" s="8">
        <f t="shared" si="16"/>
        <v>0</v>
      </c>
      <c r="L53" s="8">
        <v>6000</v>
      </c>
      <c r="M53" s="8">
        <v>6000</v>
      </c>
    </row>
    <row r="54" spans="1:13" ht="17.100000000000001" customHeight="1" x14ac:dyDescent="0.25">
      <c r="A54" s="39">
        <v>343</v>
      </c>
      <c r="B54" s="40" t="s">
        <v>24</v>
      </c>
      <c r="C54" s="8">
        <f t="shared" ref="C54:K54" si="17">SUM(C55:C56)</f>
        <v>8600</v>
      </c>
      <c r="D54" s="8">
        <f t="shared" si="17"/>
        <v>0</v>
      </c>
      <c r="E54" s="8">
        <f t="shared" si="17"/>
        <v>6500</v>
      </c>
      <c r="F54" s="8">
        <f t="shared" si="17"/>
        <v>2100</v>
      </c>
      <c r="G54" s="8">
        <f t="shared" si="17"/>
        <v>0</v>
      </c>
      <c r="H54" s="8">
        <f t="shared" si="17"/>
        <v>0</v>
      </c>
      <c r="I54" s="8">
        <f t="shared" si="17"/>
        <v>0</v>
      </c>
      <c r="J54" s="8">
        <f t="shared" ref="J54" si="18">SUM(J55:J56)</f>
        <v>0</v>
      </c>
      <c r="K54" s="8">
        <f t="shared" si="17"/>
        <v>0</v>
      </c>
      <c r="L54" s="8"/>
      <c r="M54" s="8"/>
    </row>
    <row r="55" spans="1:13" ht="12" customHeight="1" x14ac:dyDescent="0.25">
      <c r="A55" s="47">
        <v>3431</v>
      </c>
      <c r="B55" s="41" t="s">
        <v>64</v>
      </c>
      <c r="C55" s="12">
        <f t="shared" si="2"/>
        <v>7000</v>
      </c>
      <c r="D55" s="72"/>
      <c r="E55" s="72">
        <v>5500</v>
      </c>
      <c r="F55" s="12">
        <v>1500</v>
      </c>
      <c r="G55" s="12"/>
      <c r="H55" s="12"/>
      <c r="I55" s="12"/>
      <c r="J55" s="12"/>
      <c r="K55" s="46"/>
      <c r="L55" s="46"/>
      <c r="M55" s="46"/>
    </row>
    <row r="56" spans="1:13" ht="12" customHeight="1" x14ac:dyDescent="0.25">
      <c r="A56" s="47">
        <v>3433</v>
      </c>
      <c r="B56" s="41" t="s">
        <v>65</v>
      </c>
      <c r="C56" s="12">
        <f t="shared" si="2"/>
        <v>1600</v>
      </c>
      <c r="D56" s="72"/>
      <c r="E56" s="72">
        <v>1000</v>
      </c>
      <c r="F56" s="12">
        <v>600</v>
      </c>
      <c r="G56" s="12"/>
      <c r="H56" s="12"/>
      <c r="I56" s="12"/>
      <c r="J56" s="12"/>
      <c r="K56" s="46"/>
      <c r="L56" s="46"/>
      <c r="M56" s="46"/>
    </row>
    <row r="57" spans="1:13" ht="6" customHeight="1" x14ac:dyDescent="0.25">
      <c r="A57" s="43"/>
      <c r="B57" s="42"/>
      <c r="C57" s="12"/>
      <c r="D57" s="44"/>
      <c r="E57" s="44"/>
      <c r="F57" s="44"/>
      <c r="G57" s="44"/>
      <c r="H57" s="44"/>
      <c r="I57" s="44"/>
      <c r="J57" s="44"/>
      <c r="K57" s="45"/>
      <c r="L57" s="45"/>
      <c r="M57" s="45"/>
    </row>
    <row r="58" spans="1:13" ht="17.100000000000001" customHeight="1" x14ac:dyDescent="0.25">
      <c r="A58" s="39">
        <v>37</v>
      </c>
      <c r="B58" s="40" t="s">
        <v>120</v>
      </c>
      <c r="C58" s="8">
        <f>C59</f>
        <v>800000</v>
      </c>
      <c r="D58" s="8">
        <f t="shared" ref="D58:K58" si="19">D59</f>
        <v>0</v>
      </c>
      <c r="E58" s="8">
        <f t="shared" si="19"/>
        <v>400000</v>
      </c>
      <c r="F58" s="8">
        <f t="shared" si="19"/>
        <v>0</v>
      </c>
      <c r="G58" s="8">
        <f t="shared" si="19"/>
        <v>0</v>
      </c>
      <c r="H58" s="8">
        <f t="shared" si="19"/>
        <v>400000</v>
      </c>
      <c r="I58" s="8">
        <f t="shared" si="19"/>
        <v>0</v>
      </c>
      <c r="J58" s="8">
        <f t="shared" si="19"/>
        <v>0</v>
      </c>
      <c r="K58" s="8">
        <f t="shared" si="19"/>
        <v>0</v>
      </c>
      <c r="L58" s="8">
        <v>400000</v>
      </c>
      <c r="M58" s="8">
        <v>400000</v>
      </c>
    </row>
    <row r="59" spans="1:13" ht="17.100000000000001" customHeight="1" x14ac:dyDescent="0.25">
      <c r="A59" s="39">
        <v>372</v>
      </c>
      <c r="B59" s="40" t="s">
        <v>117</v>
      </c>
      <c r="C59" s="8">
        <f t="shared" si="2"/>
        <v>800000</v>
      </c>
      <c r="D59" s="8">
        <f>SUM(D60)</f>
        <v>0</v>
      </c>
      <c r="E59" s="8">
        <f t="shared" ref="E59:K59" si="20">SUM(E60)</f>
        <v>400000</v>
      </c>
      <c r="F59" s="8">
        <f t="shared" si="20"/>
        <v>0</v>
      </c>
      <c r="G59" s="8">
        <f t="shared" si="20"/>
        <v>0</v>
      </c>
      <c r="H59" s="8">
        <f t="shared" si="20"/>
        <v>400000</v>
      </c>
      <c r="I59" s="8">
        <f t="shared" si="20"/>
        <v>0</v>
      </c>
      <c r="J59" s="8">
        <f t="shared" si="20"/>
        <v>0</v>
      </c>
      <c r="K59" s="8">
        <f t="shared" si="20"/>
        <v>0</v>
      </c>
      <c r="L59" s="8"/>
      <c r="M59" s="8"/>
    </row>
    <row r="60" spans="1:13" ht="12" customHeight="1" x14ac:dyDescent="0.25">
      <c r="A60" s="47">
        <v>3722</v>
      </c>
      <c r="B60" s="41" t="s">
        <v>115</v>
      </c>
      <c r="C60" s="12">
        <f t="shared" si="2"/>
        <v>800000</v>
      </c>
      <c r="D60" s="72"/>
      <c r="E60" s="72">
        <f>400000</f>
        <v>400000</v>
      </c>
      <c r="F60" s="12"/>
      <c r="G60" s="12"/>
      <c r="H60" s="12">
        <v>400000</v>
      </c>
      <c r="I60" s="12"/>
      <c r="J60" s="12"/>
      <c r="K60" s="46"/>
      <c r="L60" s="46"/>
      <c r="M60" s="46"/>
    </row>
    <row r="61" spans="1:13" ht="6" customHeight="1" x14ac:dyDescent="0.25">
      <c r="A61" s="43"/>
      <c r="B61" s="42"/>
      <c r="C61" s="12"/>
      <c r="D61" s="44"/>
      <c r="E61" s="44"/>
      <c r="F61" s="44"/>
      <c r="G61" s="44"/>
      <c r="H61" s="44"/>
      <c r="I61" s="44"/>
      <c r="J61" s="44"/>
      <c r="K61" s="45"/>
      <c r="L61" s="45"/>
      <c r="M61" s="45"/>
    </row>
    <row r="62" spans="1:13" ht="17.100000000000001" customHeight="1" x14ac:dyDescent="0.25">
      <c r="A62" s="39">
        <v>42</v>
      </c>
      <c r="B62" s="40" t="s">
        <v>123</v>
      </c>
      <c r="C62" s="8">
        <f>C63+C69</f>
        <v>726500</v>
      </c>
      <c r="D62" s="8">
        <f>D63+D69</f>
        <v>29000</v>
      </c>
      <c r="E62" s="8">
        <f t="shared" ref="E62:K62" si="21">E63+E69</f>
        <v>174500</v>
      </c>
      <c r="F62" s="8">
        <f t="shared" si="21"/>
        <v>70000</v>
      </c>
      <c r="G62" s="8">
        <f t="shared" si="21"/>
        <v>103000</v>
      </c>
      <c r="H62" s="8">
        <f t="shared" si="21"/>
        <v>200000</v>
      </c>
      <c r="I62" s="8">
        <f t="shared" si="21"/>
        <v>0</v>
      </c>
      <c r="J62" s="8">
        <f t="shared" ref="J62" si="22">J63+J69</f>
        <v>150000</v>
      </c>
      <c r="K62" s="8">
        <f t="shared" si="21"/>
        <v>0</v>
      </c>
      <c r="L62" s="8">
        <v>390000</v>
      </c>
      <c r="M62" s="8">
        <v>405000</v>
      </c>
    </row>
    <row r="63" spans="1:13" ht="17.100000000000001" customHeight="1" x14ac:dyDescent="0.25">
      <c r="A63" s="39">
        <v>422</v>
      </c>
      <c r="B63" s="40" t="s">
        <v>25</v>
      </c>
      <c r="C63" s="8">
        <f t="shared" ref="C63:K63" si="23">SUM(C64:C67)</f>
        <v>481500</v>
      </c>
      <c r="D63" s="8">
        <f t="shared" si="23"/>
        <v>29000</v>
      </c>
      <c r="E63" s="8">
        <f t="shared" si="23"/>
        <v>164500</v>
      </c>
      <c r="F63" s="8">
        <f t="shared" si="23"/>
        <v>60000</v>
      </c>
      <c r="G63" s="8">
        <f t="shared" si="23"/>
        <v>88000</v>
      </c>
      <c r="H63" s="8">
        <f t="shared" si="23"/>
        <v>0</v>
      </c>
      <c r="I63" s="8">
        <f t="shared" si="23"/>
        <v>0</v>
      </c>
      <c r="J63" s="8">
        <f t="shared" ref="J63" si="24">SUM(J64:J67)</f>
        <v>140000</v>
      </c>
      <c r="K63" s="8">
        <f t="shared" si="23"/>
        <v>0</v>
      </c>
      <c r="L63" s="8"/>
      <c r="M63" s="8"/>
    </row>
    <row r="64" spans="1:13" ht="12" customHeight="1" x14ac:dyDescent="0.25">
      <c r="A64" s="41">
        <v>4221</v>
      </c>
      <c r="B64" s="41" t="s">
        <v>66</v>
      </c>
      <c r="C64" s="12">
        <f t="shared" si="2"/>
        <v>258000</v>
      </c>
      <c r="D64" s="12">
        <v>12000</v>
      </c>
      <c r="E64" s="12">
        <v>121000</v>
      </c>
      <c r="F64" s="12">
        <v>15000</v>
      </c>
      <c r="G64" s="12">
        <v>40000</v>
      </c>
      <c r="H64" s="12"/>
      <c r="I64" s="12"/>
      <c r="J64" s="12">
        <v>70000</v>
      </c>
      <c r="K64" s="46"/>
      <c r="L64" s="46"/>
      <c r="M64" s="46"/>
    </row>
    <row r="65" spans="1:13" s="1" customFormat="1" ht="12" customHeight="1" x14ac:dyDescent="0.25">
      <c r="A65" s="41">
        <v>4223</v>
      </c>
      <c r="B65" s="41" t="s">
        <v>67</v>
      </c>
      <c r="C65" s="12">
        <f t="shared" si="2"/>
        <v>93500</v>
      </c>
      <c r="D65" s="12"/>
      <c r="E65" s="12">
        <v>43500</v>
      </c>
      <c r="F65" s="12">
        <v>15000</v>
      </c>
      <c r="G65" s="12">
        <v>15000</v>
      </c>
      <c r="H65" s="12"/>
      <c r="I65" s="12"/>
      <c r="J65" s="12">
        <v>20000</v>
      </c>
      <c r="K65" s="46"/>
      <c r="L65" s="46"/>
      <c r="M65" s="46"/>
    </row>
    <row r="66" spans="1:13" ht="12" customHeight="1" x14ac:dyDescent="0.25">
      <c r="A66" s="41">
        <v>4226</v>
      </c>
      <c r="B66" s="41" t="s">
        <v>68</v>
      </c>
      <c r="C66" s="12">
        <f t="shared" si="2"/>
        <v>45000</v>
      </c>
      <c r="D66" s="13"/>
      <c r="E66" s="13"/>
      <c r="F66" s="12">
        <v>15000</v>
      </c>
      <c r="G66" s="12"/>
      <c r="H66" s="12"/>
      <c r="I66" s="12"/>
      <c r="J66" s="12">
        <v>30000</v>
      </c>
      <c r="K66" s="46"/>
      <c r="L66" s="46"/>
      <c r="M66" s="46"/>
    </row>
    <row r="67" spans="1:13" ht="12" customHeight="1" x14ac:dyDescent="0.25">
      <c r="A67" s="41">
        <v>4227</v>
      </c>
      <c r="B67" s="41" t="s">
        <v>114</v>
      </c>
      <c r="C67" s="12">
        <f t="shared" si="2"/>
        <v>85000</v>
      </c>
      <c r="D67" s="12">
        <v>17000</v>
      </c>
      <c r="E67" s="12"/>
      <c r="F67" s="12">
        <v>15000</v>
      </c>
      <c r="G67" s="12">
        <v>33000</v>
      </c>
      <c r="H67" s="12"/>
      <c r="I67" s="12"/>
      <c r="J67" s="12">
        <v>20000</v>
      </c>
      <c r="K67" s="46"/>
      <c r="L67" s="46"/>
      <c r="M67" s="46"/>
    </row>
    <row r="68" spans="1:13" ht="6" customHeight="1" x14ac:dyDescent="0.25">
      <c r="A68" s="48"/>
      <c r="B68" s="49"/>
      <c r="C68" s="12"/>
      <c r="D68" s="44"/>
      <c r="E68" s="44"/>
      <c r="F68" s="44"/>
      <c r="G68" s="44"/>
      <c r="H68" s="44"/>
      <c r="I68" s="44"/>
      <c r="J68" s="44"/>
      <c r="K68" s="45"/>
      <c r="L68" s="45"/>
      <c r="M68" s="45"/>
    </row>
    <row r="69" spans="1:13" ht="17.100000000000001" customHeight="1" x14ac:dyDescent="0.25">
      <c r="A69" s="39">
        <v>424</v>
      </c>
      <c r="B69" s="40" t="s">
        <v>118</v>
      </c>
      <c r="C69" s="8">
        <f>C70</f>
        <v>245000</v>
      </c>
      <c r="D69" s="8">
        <f t="shared" ref="D69:K69" si="25">D70</f>
        <v>0</v>
      </c>
      <c r="E69" s="8">
        <f t="shared" si="25"/>
        <v>10000</v>
      </c>
      <c r="F69" s="8">
        <f t="shared" si="25"/>
        <v>10000</v>
      </c>
      <c r="G69" s="8">
        <f t="shared" si="25"/>
        <v>15000</v>
      </c>
      <c r="H69" s="8">
        <f t="shared" si="25"/>
        <v>200000</v>
      </c>
      <c r="I69" s="8">
        <f t="shared" si="25"/>
        <v>0</v>
      </c>
      <c r="J69" s="8">
        <f t="shared" si="25"/>
        <v>10000</v>
      </c>
      <c r="K69" s="8">
        <f t="shared" si="25"/>
        <v>0</v>
      </c>
      <c r="L69" s="8"/>
      <c r="M69" s="8"/>
    </row>
    <row r="70" spans="1:13" ht="12" customHeight="1" x14ac:dyDescent="0.25">
      <c r="A70" s="47">
        <v>4241</v>
      </c>
      <c r="B70" s="41" t="s">
        <v>69</v>
      </c>
      <c r="C70" s="12">
        <f t="shared" si="2"/>
        <v>245000</v>
      </c>
      <c r="D70" s="12"/>
      <c r="E70" s="12">
        <f>10000</f>
        <v>10000</v>
      </c>
      <c r="F70" s="12">
        <v>10000</v>
      </c>
      <c r="G70" s="12">
        <v>15000</v>
      </c>
      <c r="H70" s="12">
        <v>200000</v>
      </c>
      <c r="I70" s="12"/>
      <c r="J70" s="12">
        <v>10000</v>
      </c>
      <c r="K70" s="46"/>
      <c r="L70" s="46"/>
      <c r="M70" s="46"/>
    </row>
    <row r="71" spans="1:13" ht="6" customHeight="1" x14ac:dyDescent="0.25">
      <c r="A71" s="42"/>
      <c r="B71" s="42"/>
      <c r="C71" s="44"/>
      <c r="D71" s="44"/>
      <c r="E71" s="44"/>
      <c r="F71" s="44"/>
      <c r="G71" s="44"/>
      <c r="H71" s="44"/>
      <c r="I71" s="44"/>
      <c r="J71" s="44"/>
      <c r="K71" s="45"/>
      <c r="L71" s="45"/>
      <c r="M71" s="45"/>
    </row>
    <row r="72" spans="1:13" ht="17.100000000000001" customHeight="1" x14ac:dyDescent="0.25">
      <c r="A72" s="39">
        <v>45</v>
      </c>
      <c r="B72" s="40" t="s">
        <v>121</v>
      </c>
      <c r="C72" s="8">
        <f>C73</f>
        <v>650000</v>
      </c>
      <c r="D72" s="8">
        <f t="shared" ref="D72:K73" si="26">D73</f>
        <v>0</v>
      </c>
      <c r="E72" s="8">
        <f t="shared" si="26"/>
        <v>650000</v>
      </c>
      <c r="F72" s="8">
        <f t="shared" si="26"/>
        <v>0</v>
      </c>
      <c r="G72" s="8">
        <f t="shared" si="26"/>
        <v>0</v>
      </c>
      <c r="H72" s="8">
        <f t="shared" si="26"/>
        <v>0</v>
      </c>
      <c r="I72" s="8">
        <f t="shared" si="26"/>
        <v>0</v>
      </c>
      <c r="J72" s="8">
        <f t="shared" si="26"/>
        <v>0</v>
      </c>
      <c r="K72" s="8">
        <f t="shared" si="26"/>
        <v>0</v>
      </c>
      <c r="L72" s="8">
        <v>3000000</v>
      </c>
      <c r="M72" s="8">
        <v>1000000</v>
      </c>
    </row>
    <row r="73" spans="1:13" ht="17.100000000000001" customHeight="1" x14ac:dyDescent="0.25">
      <c r="A73" s="39">
        <v>451</v>
      </c>
      <c r="B73" s="40" t="s">
        <v>122</v>
      </c>
      <c r="C73" s="8">
        <f t="shared" ref="C73" si="27">C74</f>
        <v>650000</v>
      </c>
      <c r="D73" s="8">
        <f t="shared" si="26"/>
        <v>0</v>
      </c>
      <c r="E73" s="8">
        <f t="shared" si="26"/>
        <v>650000</v>
      </c>
      <c r="F73" s="8">
        <f t="shared" si="26"/>
        <v>0</v>
      </c>
      <c r="G73" s="8">
        <f t="shared" si="26"/>
        <v>0</v>
      </c>
      <c r="H73" s="8">
        <f t="shared" si="26"/>
        <v>0</v>
      </c>
      <c r="I73" s="8">
        <f t="shared" si="26"/>
        <v>0</v>
      </c>
      <c r="J73" s="8">
        <f t="shared" si="26"/>
        <v>0</v>
      </c>
      <c r="K73" s="8">
        <f t="shared" si="26"/>
        <v>0</v>
      </c>
      <c r="L73" s="8"/>
      <c r="M73" s="8"/>
    </row>
    <row r="74" spans="1:13" s="80" customFormat="1" ht="12" customHeight="1" x14ac:dyDescent="0.25">
      <c r="A74" s="47">
        <v>4511</v>
      </c>
      <c r="B74" s="41" t="s">
        <v>122</v>
      </c>
      <c r="C74" s="12">
        <f>SUM(D74:K74)</f>
        <v>650000</v>
      </c>
      <c r="D74" s="12"/>
      <c r="E74" s="12">
        <v>650000</v>
      </c>
      <c r="F74" s="12"/>
      <c r="G74" s="12"/>
      <c r="H74" s="12"/>
      <c r="I74" s="12"/>
      <c r="J74" s="12"/>
      <c r="K74" s="12"/>
      <c r="L74" s="12"/>
      <c r="M74" s="12"/>
    </row>
    <row r="75" spans="1:13" ht="12" customHeight="1" x14ac:dyDescent="0.25">
      <c r="A75" s="47"/>
      <c r="B75" s="41"/>
      <c r="C75" s="12"/>
      <c r="D75" s="12"/>
      <c r="E75" s="12"/>
      <c r="F75" s="12"/>
      <c r="G75" s="12"/>
      <c r="H75" s="12"/>
      <c r="I75" s="12"/>
      <c r="J75" s="12"/>
      <c r="K75" s="46"/>
      <c r="L75" s="46"/>
      <c r="M75" s="46"/>
    </row>
    <row r="76" spans="1:13" x14ac:dyDescent="0.25">
      <c r="A76" s="57"/>
      <c r="B76" s="58" t="s">
        <v>5</v>
      </c>
      <c r="C76" s="59">
        <f>C5+C10+C13+C17+C23+C31+C42+C45+C54+C59+C63+C69+C73</f>
        <v>21343300</v>
      </c>
      <c r="D76" s="59">
        <f t="shared" ref="D76:K76" si="28">D5+D10+D13+D17+D23+D31+D42+D45+D54+D59+D63+D69+D73</f>
        <v>200000</v>
      </c>
      <c r="E76" s="59">
        <f t="shared" si="28"/>
        <v>3549800</v>
      </c>
      <c r="F76" s="59">
        <f t="shared" si="28"/>
        <v>330100</v>
      </c>
      <c r="G76" s="59">
        <f t="shared" si="28"/>
        <v>681720</v>
      </c>
      <c r="H76" s="59">
        <f t="shared" si="28"/>
        <v>15180680</v>
      </c>
      <c r="I76" s="59">
        <f t="shared" si="28"/>
        <v>1080000</v>
      </c>
      <c r="J76" s="59">
        <f t="shared" ref="J76" si="29">J5+J10+J13+J17+J23+J31+J42+J45+J54+J59+J63+J69+J73</f>
        <v>321000</v>
      </c>
      <c r="K76" s="59">
        <f t="shared" si="28"/>
        <v>0</v>
      </c>
      <c r="L76" s="59">
        <f>L4+L16+L53+L58+L62+L72</f>
        <v>22686085</v>
      </c>
      <c r="M76" s="59">
        <f>M4+M16+M53+M58+M62+M72</f>
        <v>20448585</v>
      </c>
    </row>
    <row r="78" spans="1:13" x14ac:dyDescent="0.25">
      <c r="C78" s="77"/>
      <c r="D78" s="77"/>
      <c r="J78" s="103" t="s">
        <v>142</v>
      </c>
      <c r="K78" s="103"/>
      <c r="L78" s="103"/>
      <c r="M78" s="91"/>
    </row>
  </sheetData>
  <mergeCells count="2">
    <mergeCell ref="C1:K1"/>
    <mergeCell ref="J78:L78"/>
  </mergeCells>
  <pageMargins left="0.39370078740157483" right="0.11811023622047245" top="0.19685039370078741" bottom="0.19685039370078741" header="0" footer="0"/>
  <pageSetup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2022</vt:lpstr>
      <vt:lpstr>PRIHODI 2023,2024</vt:lpstr>
      <vt:lpstr>RASHODI 2022,2023,2024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Marić</dc:creator>
  <cp:lastModifiedBy>Martina</cp:lastModifiedBy>
  <cp:lastPrinted>2021-12-22T11:12:06Z</cp:lastPrinted>
  <dcterms:created xsi:type="dcterms:W3CDTF">2020-03-15T10:09:46Z</dcterms:created>
  <dcterms:modified xsi:type="dcterms:W3CDTF">2023-09-22T07:47:18Z</dcterms:modified>
</cp:coreProperties>
</file>