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pe (2021)\2. Rebalans 1\"/>
    </mc:Choice>
  </mc:AlternateContent>
  <bookViews>
    <workbookView xWindow="240" yWindow="30" windowWidth="20115" windowHeight="7755"/>
  </bookViews>
  <sheets>
    <sheet name="OPĆI DIO" sheetId="2" r:id="rId1"/>
    <sheet name="PRIHODI 2021" sheetId="1" r:id="rId2"/>
    <sheet name="PRIHODI 2022,2023" sheetId="4" r:id="rId3"/>
    <sheet name="RASHODI 2021,2022,2023" sheetId="6" r:id="rId4"/>
  </sheets>
  <calcPr calcId="152511"/>
</workbook>
</file>

<file path=xl/calcChain.xml><?xml version="1.0" encoding="utf-8"?>
<calcChain xmlns="http://schemas.openxmlformats.org/spreadsheetml/2006/main">
  <c r="D79" i="6" l="1"/>
  <c r="D76" i="6"/>
  <c r="C76" i="6"/>
  <c r="C73" i="6"/>
  <c r="C69" i="6"/>
  <c r="D74" i="6"/>
  <c r="D73" i="6" s="1"/>
  <c r="D77" i="6"/>
  <c r="F16" i="4" l="1"/>
  <c r="H5" i="1" l="1"/>
  <c r="F23" i="6" l="1"/>
  <c r="F31" i="6"/>
  <c r="J69" i="6"/>
  <c r="J63" i="6"/>
  <c r="J62" i="6" s="1"/>
  <c r="J59" i="6"/>
  <c r="J58" i="6" s="1"/>
  <c r="J54" i="6"/>
  <c r="J53" i="6" s="1"/>
  <c r="J45" i="6"/>
  <c r="J42" i="6"/>
  <c r="J31" i="6"/>
  <c r="J23" i="6"/>
  <c r="J17" i="6"/>
  <c r="J13" i="6"/>
  <c r="J10" i="6"/>
  <c r="J5" i="6"/>
  <c r="D72" i="6"/>
  <c r="O28" i="4"/>
  <c r="N5" i="4"/>
  <c r="L21" i="4"/>
  <c r="G11" i="4"/>
  <c r="G10" i="4"/>
  <c r="E18" i="4"/>
  <c r="F5" i="4"/>
  <c r="E17" i="4"/>
  <c r="E16" i="4" s="1"/>
  <c r="D21" i="4"/>
  <c r="D20" i="4" s="1"/>
  <c r="D16" i="4"/>
  <c r="G16" i="4"/>
  <c r="H16" i="4"/>
  <c r="I16" i="4"/>
  <c r="J16" i="4"/>
  <c r="K16" i="4"/>
  <c r="L16" i="4"/>
  <c r="N16" i="4"/>
  <c r="O16" i="4"/>
  <c r="P16" i="4"/>
  <c r="Q16" i="4"/>
  <c r="C16" i="4"/>
  <c r="J4" i="6" l="1"/>
  <c r="J16" i="6"/>
  <c r="G37" i="4"/>
  <c r="G33" i="4"/>
  <c r="G25" i="4"/>
  <c r="G20" i="4"/>
  <c r="G40" i="4" s="1"/>
  <c r="G13" i="4"/>
  <c r="G9" i="4"/>
  <c r="G4" i="4"/>
  <c r="E16" i="1"/>
  <c r="F16" i="1"/>
  <c r="H16" i="1"/>
  <c r="I16" i="1"/>
  <c r="J16" i="1"/>
  <c r="K16" i="1"/>
  <c r="L16" i="1"/>
  <c r="D18" i="1"/>
  <c r="G17" i="1"/>
  <c r="G16" i="1" s="1"/>
  <c r="F21" i="1"/>
  <c r="D22" i="1"/>
  <c r="I11" i="1"/>
  <c r="I10" i="1"/>
  <c r="I9" i="1" s="1"/>
  <c r="I40" i="1" s="1"/>
  <c r="I37" i="1"/>
  <c r="I33" i="1"/>
  <c r="I25" i="1"/>
  <c r="I20" i="1"/>
  <c r="I13" i="1"/>
  <c r="I4" i="1"/>
  <c r="D64" i="6"/>
  <c r="C59" i="6"/>
  <c r="C54" i="6"/>
  <c r="C53" i="6" s="1"/>
  <c r="C63" i="6"/>
  <c r="C45" i="6"/>
  <c r="C42" i="6"/>
  <c r="C31" i="6"/>
  <c r="C23" i="6"/>
  <c r="C17" i="6"/>
  <c r="C13" i="6"/>
  <c r="C10" i="6"/>
  <c r="C5" i="6"/>
  <c r="C20" i="1"/>
  <c r="C16" i="1"/>
  <c r="D23" i="1"/>
  <c r="E34" i="1"/>
  <c r="C37" i="1"/>
  <c r="C33" i="1"/>
  <c r="C25" i="1"/>
  <c r="C13" i="1"/>
  <c r="C9" i="1"/>
  <c r="C4" i="1"/>
  <c r="C79" i="6" l="1"/>
  <c r="C72" i="6" s="1"/>
  <c r="C58" i="6"/>
  <c r="C62" i="6"/>
  <c r="C16" i="6"/>
  <c r="C4" i="6"/>
  <c r="C40" i="1"/>
  <c r="B7" i="2" s="1"/>
  <c r="D6" i="6"/>
  <c r="L23" i="4"/>
  <c r="M17" i="4"/>
  <c r="M16" i="4" s="1"/>
  <c r="B11" i="2" l="1"/>
  <c r="B10" i="2"/>
  <c r="O29" i="4"/>
  <c r="O27" i="4"/>
  <c r="O26" i="4"/>
  <c r="D35" i="1" l="1"/>
  <c r="D34" i="1"/>
  <c r="E4" i="1" l="1"/>
  <c r="F4" i="1"/>
  <c r="G4" i="1"/>
  <c r="J4" i="1"/>
  <c r="K4" i="1"/>
  <c r="L4" i="1"/>
  <c r="L9" i="1"/>
  <c r="E9" i="1"/>
  <c r="F9" i="1"/>
  <c r="G9" i="1"/>
  <c r="J9" i="1"/>
  <c r="K9" i="1"/>
  <c r="E13" i="1"/>
  <c r="G13" i="1"/>
  <c r="H13" i="1"/>
  <c r="J13" i="1"/>
  <c r="K13" i="1"/>
  <c r="L13" i="1"/>
  <c r="E20" i="1"/>
  <c r="G20" i="1"/>
  <c r="H20" i="1"/>
  <c r="J20" i="1"/>
  <c r="K20" i="1"/>
  <c r="L20" i="1"/>
  <c r="E25" i="1"/>
  <c r="F25" i="1"/>
  <c r="G25" i="1"/>
  <c r="H25" i="1"/>
  <c r="K25" i="1"/>
  <c r="L25" i="1"/>
  <c r="E37" i="1"/>
  <c r="G37" i="1"/>
  <c r="H37" i="1"/>
  <c r="J37" i="1"/>
  <c r="K37" i="1"/>
  <c r="L37" i="1"/>
  <c r="E33" i="1"/>
  <c r="F33" i="1"/>
  <c r="G33" i="1"/>
  <c r="H33" i="1"/>
  <c r="J33" i="1"/>
  <c r="K33" i="1"/>
  <c r="L33" i="1"/>
  <c r="D33" i="1"/>
  <c r="L69" i="6"/>
  <c r="M69" i="6"/>
  <c r="F63" i="6"/>
  <c r="I63" i="6"/>
  <c r="L63" i="6"/>
  <c r="L62" i="6" s="1"/>
  <c r="M63" i="6"/>
  <c r="M62" i="6" s="1"/>
  <c r="E54" i="6"/>
  <c r="E53" i="6" s="1"/>
  <c r="F54" i="6"/>
  <c r="F53" i="6" s="1"/>
  <c r="H54" i="6"/>
  <c r="H53" i="6" s="1"/>
  <c r="I54" i="6"/>
  <c r="I53" i="6" s="1"/>
  <c r="K54" i="6"/>
  <c r="K53" i="6" s="1"/>
  <c r="L54" i="6"/>
  <c r="M54" i="6"/>
  <c r="M53" i="6" s="1"/>
  <c r="L45" i="6"/>
  <c r="M45" i="6"/>
  <c r="E42" i="6"/>
  <c r="F42" i="6"/>
  <c r="G42" i="6"/>
  <c r="I42" i="6"/>
  <c r="K42" i="6"/>
  <c r="L42" i="6"/>
  <c r="L31" i="6"/>
  <c r="M31" i="6"/>
  <c r="L23" i="6"/>
  <c r="M23" i="6"/>
  <c r="E17" i="6"/>
  <c r="H17" i="6"/>
  <c r="L17" i="6"/>
  <c r="M17" i="6"/>
  <c r="E13" i="6"/>
  <c r="H13" i="6"/>
  <c r="K13" i="6"/>
  <c r="L13" i="6"/>
  <c r="M13" i="6"/>
  <c r="E10" i="6"/>
  <c r="H10" i="6"/>
  <c r="L10" i="6"/>
  <c r="M10" i="6"/>
  <c r="E5" i="6"/>
  <c r="H5" i="6"/>
  <c r="K5" i="6"/>
  <c r="L5" i="6"/>
  <c r="M5" i="6"/>
  <c r="E11" i="2"/>
  <c r="D11" i="2"/>
  <c r="E10" i="2"/>
  <c r="D10" i="2"/>
  <c r="L14" i="4"/>
  <c r="I13" i="6"/>
  <c r="I10" i="6"/>
  <c r="F17" i="6"/>
  <c r="F13" i="6"/>
  <c r="F10" i="6"/>
  <c r="F5" i="6"/>
  <c r="D10" i="1"/>
  <c r="D11" i="1"/>
  <c r="G40" i="1" l="1"/>
  <c r="L4" i="6"/>
  <c r="L53" i="6"/>
  <c r="E40" i="1"/>
  <c r="H4" i="6"/>
  <c r="L40" i="1"/>
  <c r="K40" i="1"/>
  <c r="M4" i="6"/>
  <c r="I17" i="6"/>
  <c r="N79" i="6"/>
  <c r="E4" i="6"/>
  <c r="D9" i="1"/>
  <c r="H9" i="1"/>
  <c r="F4" i="6"/>
  <c r="O79" i="6"/>
  <c r="L16" i="6"/>
  <c r="G69" i="6"/>
  <c r="G45" i="6"/>
  <c r="G10" i="6"/>
  <c r="G17" i="6"/>
  <c r="G13" i="6"/>
  <c r="G5" i="6"/>
  <c r="D21" i="1"/>
  <c r="D31" i="1"/>
  <c r="D30" i="1"/>
  <c r="D29" i="1"/>
  <c r="D28" i="1"/>
  <c r="D27" i="1"/>
  <c r="D26" i="1"/>
  <c r="F45" i="6"/>
  <c r="F60" i="6"/>
  <c r="D60" i="6" s="1"/>
  <c r="D59" i="6" s="1"/>
  <c r="D58" i="6" s="1"/>
  <c r="F70" i="6"/>
  <c r="F69" i="6" s="1"/>
  <c r="F62" i="6" s="1"/>
  <c r="K63" i="6"/>
  <c r="K31" i="6"/>
  <c r="K69" i="6"/>
  <c r="K10" i="6"/>
  <c r="K4" i="6" s="1"/>
  <c r="K17" i="6"/>
  <c r="K62" i="6" l="1"/>
  <c r="F16" i="6"/>
  <c r="K45" i="6"/>
  <c r="D25" i="1"/>
  <c r="D20" i="1"/>
  <c r="F37" i="1"/>
  <c r="D38" i="1"/>
  <c r="D37" i="1" s="1"/>
  <c r="F13" i="1"/>
  <c r="D14" i="1"/>
  <c r="D13" i="1" s="1"/>
  <c r="J25" i="1"/>
  <c r="J40" i="1" s="1"/>
  <c r="G54" i="6"/>
  <c r="G53" i="6" s="1"/>
  <c r="G4" i="6"/>
  <c r="F20" i="1"/>
  <c r="G23" i="6"/>
  <c r="G63" i="6"/>
  <c r="G62" i="6" s="1"/>
  <c r="G31" i="6"/>
  <c r="K23" i="6"/>
  <c r="D5" i="1"/>
  <c r="D6" i="1"/>
  <c r="D7" i="1"/>
  <c r="D14" i="6"/>
  <c r="D13" i="6" s="1"/>
  <c r="D18" i="6"/>
  <c r="D20" i="6"/>
  <c r="D21" i="6"/>
  <c r="D27" i="6"/>
  <c r="D29" i="6"/>
  <c r="D34" i="6"/>
  <c r="D39" i="6"/>
  <c r="D47" i="6"/>
  <c r="D48" i="6"/>
  <c r="D49" i="6"/>
  <c r="D55" i="6"/>
  <c r="D56" i="6"/>
  <c r="D66" i="6"/>
  <c r="D11" i="6"/>
  <c r="D10" i="6" s="1"/>
  <c r="I69" i="6"/>
  <c r="I62" i="6" s="1"/>
  <c r="D50" i="6"/>
  <c r="D19" i="6"/>
  <c r="D8" i="6"/>
  <c r="D38" i="6"/>
  <c r="D37" i="6"/>
  <c r="D35" i="6"/>
  <c r="D26" i="6"/>
  <c r="D25" i="6"/>
  <c r="H69" i="6"/>
  <c r="H46" i="6"/>
  <c r="D28" i="6"/>
  <c r="D4" i="1" l="1"/>
  <c r="K16" i="6"/>
  <c r="F40" i="1"/>
  <c r="D17" i="1"/>
  <c r="D16" i="1" s="1"/>
  <c r="H31" i="6"/>
  <c r="I23" i="6"/>
  <c r="D43" i="6"/>
  <c r="D42" i="6" s="1"/>
  <c r="H42" i="6"/>
  <c r="D7" i="6"/>
  <c r="D5" i="6" s="1"/>
  <c r="D4" i="6" s="1"/>
  <c r="I5" i="6"/>
  <c r="D24" i="6"/>
  <c r="D23" i="6" s="1"/>
  <c r="E23" i="6"/>
  <c r="D32" i="6"/>
  <c r="I31" i="6"/>
  <c r="D46" i="6"/>
  <c r="H45" i="6"/>
  <c r="H23" i="6"/>
  <c r="D67" i="6"/>
  <c r="H63" i="6"/>
  <c r="H62" i="6" s="1"/>
  <c r="I45" i="6"/>
  <c r="H4" i="1"/>
  <c r="H40" i="1" s="1"/>
  <c r="G16" i="6"/>
  <c r="D17" i="6"/>
  <c r="D54" i="6"/>
  <c r="D53" i="6" s="1"/>
  <c r="D36" i="6"/>
  <c r="D40" i="6"/>
  <c r="D65" i="6"/>
  <c r="I4" i="6" l="1"/>
  <c r="D63" i="6"/>
  <c r="D40" i="1"/>
  <c r="C7" i="2" s="1"/>
  <c r="C6" i="2" s="1"/>
  <c r="H16" i="6"/>
  <c r="D70" i="6"/>
  <c r="D69" i="6" s="1"/>
  <c r="E69" i="6"/>
  <c r="D51" i="6"/>
  <c r="D45" i="6" s="1"/>
  <c r="E45" i="6"/>
  <c r="D33" i="6"/>
  <c r="D31" i="6" s="1"/>
  <c r="E31" i="6"/>
  <c r="I16" i="6"/>
  <c r="E63" i="6"/>
  <c r="D62" i="6" l="1"/>
  <c r="E16" i="6"/>
  <c r="E62" i="6"/>
  <c r="D16" i="6"/>
  <c r="C10" i="2" s="1"/>
  <c r="I13" i="4"/>
  <c r="Q37" i="4" l="1"/>
  <c r="P37" i="4"/>
  <c r="O37" i="4"/>
  <c r="N37" i="4"/>
  <c r="M37" i="4"/>
  <c r="L37" i="4"/>
  <c r="K37" i="4"/>
  <c r="Q33" i="4"/>
  <c r="P33" i="4"/>
  <c r="O33" i="4"/>
  <c r="N33" i="4"/>
  <c r="M33" i="4"/>
  <c r="L33" i="4"/>
  <c r="K33" i="4"/>
  <c r="Q25" i="4"/>
  <c r="P25" i="4"/>
  <c r="O25" i="4"/>
  <c r="N25" i="4"/>
  <c r="M25" i="4"/>
  <c r="L25" i="4"/>
  <c r="K25" i="4"/>
  <c r="Q20" i="4"/>
  <c r="P20" i="4"/>
  <c r="O20" i="4"/>
  <c r="N20" i="4"/>
  <c r="M20" i="4"/>
  <c r="L20" i="4"/>
  <c r="K20" i="4"/>
  <c r="Q13" i="4"/>
  <c r="P13" i="4"/>
  <c r="O13" i="4"/>
  <c r="N13" i="4"/>
  <c r="M13" i="4"/>
  <c r="L13" i="4"/>
  <c r="K13" i="4"/>
  <c r="Q9" i="4"/>
  <c r="P9" i="4"/>
  <c r="O9" i="4"/>
  <c r="N9" i="4"/>
  <c r="M9" i="4"/>
  <c r="L9" i="4"/>
  <c r="K9" i="4"/>
  <c r="Q4" i="4"/>
  <c r="P4" i="4"/>
  <c r="O4" i="4"/>
  <c r="N4" i="4"/>
  <c r="M4" i="4"/>
  <c r="L4" i="4"/>
  <c r="K4" i="4"/>
  <c r="B21" i="2"/>
  <c r="E59" i="6"/>
  <c r="F59" i="6"/>
  <c r="G59" i="6"/>
  <c r="H59" i="6"/>
  <c r="I59" i="6"/>
  <c r="K59" i="6"/>
  <c r="L59" i="6"/>
  <c r="M59" i="6"/>
  <c r="M58" i="6" s="1"/>
  <c r="M42" i="6"/>
  <c r="J37" i="4"/>
  <c r="I37" i="4"/>
  <c r="H37" i="4"/>
  <c r="F37" i="4"/>
  <c r="E37" i="4"/>
  <c r="D37" i="4"/>
  <c r="C37" i="4"/>
  <c r="J33" i="4"/>
  <c r="I33" i="4"/>
  <c r="H33" i="4"/>
  <c r="F33" i="4"/>
  <c r="E33" i="4"/>
  <c r="D33" i="4"/>
  <c r="C33" i="4"/>
  <c r="J25" i="4"/>
  <c r="I25" i="4"/>
  <c r="H25" i="4"/>
  <c r="F25" i="4"/>
  <c r="E25" i="4"/>
  <c r="D25" i="4"/>
  <c r="C25" i="4"/>
  <c r="J20" i="4"/>
  <c r="I20" i="4"/>
  <c r="H20" i="4"/>
  <c r="F20" i="4"/>
  <c r="E20" i="4"/>
  <c r="C20" i="4"/>
  <c r="J13" i="4"/>
  <c r="H13" i="4"/>
  <c r="F13" i="4"/>
  <c r="E13" i="4"/>
  <c r="D13" i="4"/>
  <c r="C13" i="4"/>
  <c r="J9" i="4"/>
  <c r="I9" i="4"/>
  <c r="H9" i="4"/>
  <c r="F9" i="4"/>
  <c r="E9" i="4"/>
  <c r="D9" i="4"/>
  <c r="C9" i="4"/>
  <c r="J4" i="4"/>
  <c r="I4" i="4"/>
  <c r="H4" i="4"/>
  <c r="F4" i="4"/>
  <c r="E4" i="4"/>
  <c r="D4" i="4"/>
  <c r="C4" i="4"/>
  <c r="H58" i="6" l="1"/>
  <c r="I40" i="4"/>
  <c r="L58" i="6"/>
  <c r="O40" i="4"/>
  <c r="M16" i="6"/>
  <c r="E58" i="6"/>
  <c r="K58" i="6"/>
  <c r="I58" i="6"/>
  <c r="G58" i="6"/>
  <c r="C40" i="4"/>
  <c r="D40" i="4"/>
  <c r="J40" i="4"/>
  <c r="E40" i="4"/>
  <c r="F58" i="6"/>
  <c r="P40" i="4"/>
  <c r="L40" i="4"/>
  <c r="F40" i="4"/>
  <c r="D7" i="2" s="1"/>
  <c r="Q40" i="4"/>
  <c r="K40" i="4"/>
  <c r="H40" i="4"/>
  <c r="N40" i="4"/>
  <c r="M40" i="4"/>
  <c r="D6" i="2" l="1"/>
  <c r="E7" i="2"/>
  <c r="E6" i="2" s="1"/>
  <c r="E9" i="2" l="1"/>
  <c r="E12" i="2" s="1"/>
  <c r="E23" i="2" s="1"/>
  <c r="B9" i="2"/>
  <c r="B12" i="2" s="1"/>
  <c r="B6" i="2"/>
  <c r="D9" i="2"/>
  <c r="D12" i="2" s="1"/>
  <c r="D23" i="2" s="1"/>
  <c r="B23" i="2" l="1"/>
  <c r="C9" i="2" l="1"/>
  <c r="C12" i="2" s="1"/>
  <c r="C23" i="2" s="1"/>
  <c r="K72" i="6" l="1"/>
  <c r="I72" i="6"/>
  <c r="H72" i="6"/>
  <c r="L72" i="6"/>
  <c r="G72" i="6"/>
  <c r="J72" i="6"/>
  <c r="M72" i="6"/>
  <c r="I79" i="6"/>
  <c r="H79" i="6"/>
  <c r="F72" i="6"/>
  <c r="M79" i="6"/>
  <c r="G79" i="6"/>
  <c r="K79" i="6"/>
  <c r="L79" i="6"/>
  <c r="F79" i="6"/>
  <c r="J79" i="6"/>
  <c r="E79" i="6"/>
  <c r="E72" i="6"/>
</calcChain>
</file>

<file path=xl/sharedStrings.xml><?xml version="1.0" encoding="utf-8"?>
<sst xmlns="http://schemas.openxmlformats.org/spreadsheetml/2006/main" count="208" uniqueCount="149">
  <si>
    <t>Naziv računa</t>
  </si>
  <si>
    <t>Prihodi od financijske imovine</t>
  </si>
  <si>
    <t>Prihodi po posebnim propisima</t>
  </si>
  <si>
    <t>Ostali prihodi</t>
  </si>
  <si>
    <t>Oznaka rač. iz rač. plana</t>
  </si>
  <si>
    <t>UKUPNO</t>
  </si>
  <si>
    <t>Opći prihodi i primici</t>
  </si>
  <si>
    <t>Prihodi za posebne namjene</t>
  </si>
  <si>
    <t>Donacije</t>
  </si>
  <si>
    <t>Vlastiti  prihodi</t>
  </si>
  <si>
    <t>Namjenski primici</t>
  </si>
  <si>
    <t>Prihodi od prod. ili zam. nef. imovine i naknade s nas. osig.</t>
  </si>
  <si>
    <t>Pomoć proračunskom korisniku iz proračuna koji im nije nadležan</t>
  </si>
  <si>
    <t>Prijenosi između proračunskog korisnika istog proračuna</t>
  </si>
  <si>
    <t>Prihodi od prodaje proizvoda i robe te pruženih usluga</t>
  </si>
  <si>
    <t>Donacije od pravnih i fizičkih osoba izvan općeg proračuna</t>
  </si>
  <si>
    <t>Prihodi iz nadležnog proračuna za financiranje redovne djelatnosti proračunskog korisnika</t>
  </si>
  <si>
    <t>Plaće (brutto)</t>
  </si>
  <si>
    <t>Ostali rashodi za zaposlene</t>
  </si>
  <si>
    <t>Doprinosi na plaće</t>
  </si>
  <si>
    <t>Naknade troškova zaposlenih</t>
  </si>
  <si>
    <t>Rashodi za materijal i i energiju</t>
  </si>
  <si>
    <t>Rashodi za usluge</t>
  </si>
  <si>
    <t>Ostali nespomenuti rashodi poslovanja</t>
  </si>
  <si>
    <t>Ostali financijski rashodi</t>
  </si>
  <si>
    <t>Postojenja i opreme</t>
  </si>
  <si>
    <t>PRIHODI UKUPNO</t>
  </si>
  <si>
    <t xml:space="preserve">PRIHODI/RASHODI TEKUĆA GODINA </t>
  </si>
  <si>
    <t>Projekcija plana za 2022.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</si>
  <si>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</si>
  <si>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</si>
  <si>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</si>
  <si>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</si>
  <si>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</si>
  <si>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</si>
  <si>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</si>
  <si>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</si>
  <si>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</si>
  <si>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</si>
  <si>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</si>
  <si>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</si>
  <si>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</si>
  <si>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</si>
  <si>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Naknada troškova osobama izvan radnog odnosa</t>
  </si>
  <si>
    <t>RASHODI ZA ZAPOSLENE</t>
  </si>
  <si>
    <t>MATERIJALNI RASHODI</t>
  </si>
  <si>
    <t>FINANCIJSKI RASHODI</t>
  </si>
  <si>
    <t>Službena putovanja</t>
  </si>
  <si>
    <t>Nak. za prijevoz, rad na terenu i odvojeni život</t>
  </si>
  <si>
    <t>Stručno usavršavanje zaposlenika</t>
  </si>
  <si>
    <t>Uredski materijal i ostali mat. rashodi</t>
  </si>
  <si>
    <t>Materijal i sirovine</t>
  </si>
  <si>
    <t>Energija</t>
  </si>
  <si>
    <t>Materijal i dijelovi za tek. i inv.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</si>
  <si>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</si>
  <si>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</si>
  <si>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</si>
  <si>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</si>
  <si>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</si>
  <si>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</si>
  <si>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</si>
  <si>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</si>
  <si>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</si>
  <si>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Zakupnine i najamnine</t>
  </si>
  <si>
    <t>Reprezentacija</t>
  </si>
  <si>
    <t>Bankarske usluge i usluge platnog prometa</t>
  </si>
  <si>
    <t>Zatezene kamate</t>
  </si>
  <si>
    <t>Uredska oprema i namještaj</t>
  </si>
  <si>
    <t>Oprema za održavanje i zaštitu</t>
  </si>
  <si>
    <t>Sportska i glazbena oprema</t>
  </si>
  <si>
    <t>Knjige</t>
  </si>
  <si>
    <t>Prijenosi između pror. kor.istog pror.</t>
  </si>
  <si>
    <t>Prihodi od prodaje pro. i robe te pruženih usluga</t>
  </si>
  <si>
    <t>Donacije od prav. i fiz. osoba izvan općeg pror.</t>
  </si>
  <si>
    <t>Prihodi iz nad. pror. za finan. red. djelatnosti pror. kor.</t>
  </si>
  <si>
    <t>PLAN RASHODA I IZDATAKA ZA 2022. GODINU</t>
  </si>
  <si>
    <t>Pomoć pror. kor. iz pror. koji im nije nadležan</t>
  </si>
  <si>
    <t>Kamate na depozite na viđenju</t>
  </si>
  <si>
    <t>Suf. cijene usluga, part.  i sl.</t>
  </si>
  <si>
    <t>Prihodi od prodanih poizvoda</t>
  </si>
  <si>
    <t>Prihodi od pruženih usluga</t>
  </si>
  <si>
    <t>Tekuće donacije od fizičkih osoba</t>
  </si>
  <si>
    <t>Kapitalne donacije od fizičkih osoba</t>
  </si>
  <si>
    <t>Tek. donacije od fizičkih osoba</t>
  </si>
  <si>
    <t>Kap. donacije od fizičkih osoba</t>
  </si>
  <si>
    <t>Tek. donacije od neprof. org.</t>
  </si>
  <si>
    <t>Kap. donacije od neprof. org.</t>
  </si>
  <si>
    <t>Tek. donacije od trg. društava</t>
  </si>
  <si>
    <t>Kap. donacije od trg. društava</t>
  </si>
  <si>
    <t>Prihodi iz nad. pror. za finan. ras. za nabavu nef. imovine</t>
  </si>
  <si>
    <t>Prihodi iz nad. pror. za finan. ras. poslovanja</t>
  </si>
  <si>
    <t>Tek. pom. iz drž. pror. pror. kor. pror. JLP(R)S</t>
  </si>
  <si>
    <t>Tekuće pomoći iz drž. pror. proračunskim korisnicima pror. JLP(R)S</t>
  </si>
  <si>
    <t>Tekuće pomoći pror. kor. iz pror. JLP(R)S koji im nije nadležan</t>
  </si>
  <si>
    <t>Tek. pom. pror. kor. iz pror. JLP(R)S koji im nije nadležan</t>
  </si>
  <si>
    <t>Kapitalne pomoći iz drž. pror. proračunskim kor. pror. JLP(R)S</t>
  </si>
  <si>
    <t>Kapitalne pomoći iz drž. pror. pror. kor. pror. JLP(R)S</t>
  </si>
  <si>
    <t>Tekući prijenosi između proračunskih korisnika istog proračuna</t>
  </si>
  <si>
    <t>Tekući prijenosi između pror. kor. istog proračuna</t>
  </si>
  <si>
    <t>Tekući prijenosi između pror. kor. istog pror. tem. prijenosa EU sred.</t>
  </si>
  <si>
    <t>Sufinanciranje cijene usluga, participacije  i slično</t>
  </si>
  <si>
    <t>Tekuće donacije od neprofitnih organizacija</t>
  </si>
  <si>
    <t>Kapitalne donacije od neprofitnih organizacija</t>
  </si>
  <si>
    <t>Tekuće donacije od trgovačkih društava</t>
  </si>
  <si>
    <t>Kapitalne donacijje od trgovačkih društava</t>
  </si>
  <si>
    <t>Prihodi iz nad. pror. za finan. rashoda poslovanja</t>
  </si>
  <si>
    <t>Prihodi iz nad. pror. za finan. rashoda za nabavu nef. imovine</t>
  </si>
  <si>
    <t>Plaće za prekovremeni rad</t>
  </si>
  <si>
    <t>Plaće za redovan rad</t>
  </si>
  <si>
    <t>Plaće za posebne uvjete rada</t>
  </si>
  <si>
    <t>Ostale naknade troškova zaposlenima</t>
  </si>
  <si>
    <t>Službena, radna i zaštitna odjeća i obuća</t>
  </si>
  <si>
    <t>Premije osiguranja</t>
  </si>
  <si>
    <t>Članarine i norme</t>
  </si>
  <si>
    <t>Pristojbe i naknade</t>
  </si>
  <si>
    <t>Uređaji, strojevi i oprema za ostale namjene</t>
  </si>
  <si>
    <t>Ostale naknade građanima i kućananstvima iz proračuna</t>
  </si>
  <si>
    <t>Naknada za rad pred. i izvršnih tijela i upravnih vijeća</t>
  </si>
  <si>
    <t>Ostale naknade građ. i kućan. iz proračuna</t>
  </si>
  <si>
    <t>Knjige, umjetnička djela i ostale izlož. vrijednosti</t>
  </si>
  <si>
    <t>Tekući prijenosi između pror. kor. istog pror. tem. prij. EU sred.</t>
  </si>
  <si>
    <t>NAK. GRAĐ. I KUĆ. NA TEM. OSIG. I DR.NAK.</t>
  </si>
  <si>
    <t>RASHODI ZA DOD. ULAGANJA NA NEF. IMOVINI</t>
  </si>
  <si>
    <t>Dodatna ulaganja na građevinskim objektima</t>
  </si>
  <si>
    <t>RASHODI ZA NABAVU DUGOTRAJNE IMOVINE</t>
  </si>
  <si>
    <t>Financijski plan za 2021.</t>
  </si>
  <si>
    <t xml:space="preserve">Financijski plan za 2021. </t>
  </si>
  <si>
    <t>Projekcija plana za 2023.</t>
  </si>
  <si>
    <t>PLAN RASHODA I IZDATAKA ZA 2023. GODINU</t>
  </si>
  <si>
    <t>Višak iz 2020. godine</t>
  </si>
  <si>
    <t>OSNOVNA ŠKOLA ŠIME BUDINIĆA
Put Šimunova 4, Zadar
OIB: 83934515407, MB: 03141799
Tel:  023/305 435, Fax: 023/309 010
Email: ured@os-sbudinica-zd.skole.hr</t>
  </si>
  <si>
    <t>PLAN RASHODA I IZDATAKA ZA 2021. GODINU</t>
  </si>
  <si>
    <t>1. rebalans za 2021.</t>
  </si>
  <si>
    <t>1. rebalans   za 2021.</t>
  </si>
  <si>
    <t>1. REBALANS FINANCIJSKOG PLANA ZA 2021. GODINU I PROJEKCIJE PLANA ZA 2022. I 2023. GODINU</t>
  </si>
  <si>
    <t>,</t>
  </si>
  <si>
    <t>PLAN PRIHODA I PRIMITAKA ZA 2021. GODINU</t>
  </si>
  <si>
    <t>PLAN PRIHODA I PRIMITAKA ZA 2022. GODINU</t>
  </si>
  <si>
    <t>PLAN PRIHODA I PRIMITAKA ZA 2023. GODINU</t>
  </si>
  <si>
    <t>Financiranje iz EU sredstava</t>
  </si>
  <si>
    <t>Dodatna ulaganja na postrojenjima i opremi</t>
  </si>
  <si>
    <t>Prihodi s naslova osiguranja, refundacije štete i totalne štete</t>
  </si>
  <si>
    <t>Prihodi s naslova osig., ref. štete i totalne štete</t>
  </si>
  <si>
    <t>Prihodi od prodaje robe</t>
  </si>
  <si>
    <t>Pomoći pro. kor. iz proračuna koji im nije nadležan</t>
  </si>
  <si>
    <t>U Zadru, 22. prosinca 2021. godine</t>
  </si>
  <si>
    <t>URBROJ: 2198/01-25-21-1</t>
  </si>
  <si>
    <t>Ravnateljica Jagoda Galić, dipl. uč.</t>
  </si>
  <si>
    <t>KLASA: 602-02/21-01/1077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</si>
</sst>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0"/>
      <color theme="3" tint="-0.249977111117893"/>
      <name val="Times New Roman"/>
      <family val="1"/>
      <charset val="238"/>
    </font>
    <font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Times New Roman"/>
      <family val="1"/>
      <charset val="238"/>
    </font>
    <font>
      <sz val="9"/>
      <color theme="3" tint="-0.249977111117893"/>
      <name val="Calibri"/>
      <family val="2"/>
      <charset val="238"/>
      <scheme val="minor"/>
    </font>
    <font>
      <b/>
      <i/>
      <sz val="10"/>
      <color theme="3" tint="-0.249977111117893"/>
      <name val="Times New Roman"/>
      <family val="1"/>
      <charset val="238"/>
    </font>
    <font>
      <b/>
      <sz val="11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b/>
      <sz val="8"/>
      <color theme="3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5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2" fillId="0" borderId="0" xfId="0" applyNumberFormat="1" applyFont="1"/>
    <xf numFmtId="3" fontId="8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8" xfId="0" applyFont="1" applyBorder="1"/>
    <xf numFmtId="0" fontId="11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vertical="center"/>
    </xf>
    <xf numFmtId="0" fontId="0" fillId="0" borderId="0" xfId="0" applyBorder="1"/>
    <xf numFmtId="0" fontId="2" fillId="0" borderId="10" xfId="0" applyFont="1" applyFill="1" applyBorder="1"/>
    <xf numFmtId="0" fontId="2" fillId="0" borderId="0" xfId="0" applyFont="1" applyFill="1"/>
    <xf numFmtId="0" fontId="11" fillId="0" borderId="12" xfId="0" applyFont="1" applyBorder="1" applyAlignment="1">
      <alignment vertical="center" wrapText="1"/>
    </xf>
    <xf numFmtId="0" fontId="3" fillId="0" borderId="0" xfId="0" applyFont="1"/>
    <xf numFmtId="0" fontId="15" fillId="0" borderId="0" xfId="0" applyFont="1"/>
    <xf numFmtId="0" fontId="14" fillId="0" borderId="0" xfId="0" applyFont="1"/>
    <xf numFmtId="0" fontId="8" fillId="0" borderId="3" xfId="0" applyFont="1" applyBorder="1" applyAlignment="1">
      <alignment horizontal="left" vertical="center"/>
    </xf>
    <xf numFmtId="3" fontId="4" fillId="0" borderId="1" xfId="0" applyNumberFormat="1" applyFont="1" applyBorder="1"/>
    <xf numFmtId="0" fontId="4" fillId="0" borderId="1" xfId="0" applyFont="1" applyBorder="1"/>
    <xf numFmtId="3" fontId="2" fillId="0" borderId="0" xfId="0" applyNumberFormat="1" applyFont="1" applyFill="1"/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A3" sqref="A3:E3"/>
    </sheetView>
  </sheetViews>
  <sheetFormatPr defaultRowHeight="15" x14ac:dyDescent="0.25"/>
  <cols>
    <col min="1" max="1" width="45.7109375" style="62" customWidth="1"/>
    <col min="2" max="5" width="20.7109375" style="62" customWidth="1"/>
  </cols>
  <sheetData>
    <row r="1" spans="1:6" ht="75" customHeight="1" x14ac:dyDescent="0.25">
      <c r="A1" s="101" t="s">
        <v>130</v>
      </c>
      <c r="B1" s="102"/>
      <c r="C1" s="102"/>
      <c r="D1" s="102"/>
      <c r="E1" s="103"/>
      <c r="F1" s="88"/>
    </row>
    <row r="2" spans="1:6" ht="6" customHeight="1" x14ac:dyDescent="0.25"/>
    <row r="3" spans="1:6" ht="25.5" customHeight="1" x14ac:dyDescent="0.25">
      <c r="A3" s="98" t="s">
        <v>134</v>
      </c>
      <c r="B3" s="99"/>
      <c r="C3" s="99"/>
      <c r="D3" s="99"/>
      <c r="E3" s="100"/>
    </row>
    <row r="4" spans="1:6" ht="6" customHeight="1" x14ac:dyDescent="0.25">
      <c r="A4" s="62" t="s">
        <v>135</v>
      </c>
    </row>
    <row r="5" spans="1:6" ht="35.1" customHeight="1" x14ac:dyDescent="0.25">
      <c r="A5" s="22" t="s">
        <v>27</v>
      </c>
      <c r="B5" s="6" t="s">
        <v>126</v>
      </c>
      <c r="C5" s="6" t="s">
        <v>132</v>
      </c>
      <c r="D5" s="6" t="s">
        <v>28</v>
      </c>
      <c r="E5" s="6" t="s">
        <v>127</v>
      </c>
    </row>
    <row r="6" spans="1:6" ht="20.100000000000001" customHeight="1" x14ac:dyDescent="0.25">
      <c r="A6" s="23" t="s">
        <v>26</v>
      </c>
      <c r="B6" s="14">
        <f>SUM(B7:B8)</f>
        <v>20037335</v>
      </c>
      <c r="C6" s="14">
        <f>SUM(C7:C8)</f>
        <v>20972528</v>
      </c>
      <c r="D6" s="14">
        <f>SUM(D7:D8)</f>
        <v>21143300</v>
      </c>
      <c r="E6" s="14">
        <f>SUM(E7:E8)</f>
        <v>22686085</v>
      </c>
    </row>
    <row r="7" spans="1:6" ht="20.100000000000001" customHeight="1" x14ac:dyDescent="0.25">
      <c r="A7" s="23" t="s">
        <v>29</v>
      </c>
      <c r="B7" s="63">
        <f>'PRIHODI 2021'!C40</f>
        <v>20037335</v>
      </c>
      <c r="C7" s="63">
        <f>'PRIHODI 2021'!D40</f>
        <v>20972528</v>
      </c>
      <c r="D7" s="63">
        <f>'PRIHODI 2022,2023'!C40+'PRIHODI 2022,2023'!D40+'PRIHODI 2022,2023'!E40+'PRIHODI 2022,2023'!F40+'PRIHODI 2022,2023'!G40+'PRIHODI 2022,2023'!H40+'PRIHODI 2022,2023'!I40+'PRIHODI 2022,2023'!J40</f>
        <v>21143300</v>
      </c>
      <c r="E7" s="63">
        <f>'PRIHODI 2022,2023'!K40+'PRIHODI 2022,2023'!L40+'PRIHODI 2022,2023'!M40+'PRIHODI 2022,2023'!N40+'PRIHODI 2022,2023'!O40+'PRIHODI 2022,2023'!P40+'PRIHODI 2022,2023'!Q40</f>
        <v>22686085</v>
      </c>
    </row>
    <row r="8" spans="1:6" ht="20.100000000000001" customHeight="1" x14ac:dyDescent="0.25">
      <c r="A8" s="24" t="s">
        <v>30</v>
      </c>
      <c r="B8" s="63">
        <v>0</v>
      </c>
      <c r="C8" s="63">
        <v>0</v>
      </c>
      <c r="D8" s="63">
        <v>0</v>
      </c>
      <c r="E8" s="63">
        <v>0</v>
      </c>
    </row>
    <row r="9" spans="1:6" ht="20.100000000000001" customHeight="1" x14ac:dyDescent="0.25">
      <c r="A9" s="24" t="s">
        <v>31</v>
      </c>
      <c r="B9" s="14">
        <f>SUM(B10:B11)</f>
        <v>20137335</v>
      </c>
      <c r="C9" s="14">
        <f>SUM(C10:C11)</f>
        <v>21007535</v>
      </c>
      <c r="D9" s="14">
        <f>SUM(D10:D11)</f>
        <v>21343300</v>
      </c>
      <c r="E9" s="14">
        <f>SUM(E10:E11)</f>
        <v>22686085</v>
      </c>
    </row>
    <row r="10" spans="1:6" ht="20.100000000000001" customHeight="1" x14ac:dyDescent="0.25">
      <c r="A10" s="23" t="s">
        <v>32</v>
      </c>
      <c r="B10" s="63">
        <f>'RASHODI 2021,2022,2023'!C4+'RASHODI 2021,2022,2023'!C16+'RASHODI 2021,2022,2023'!C53+'RASHODI 2021,2022,2023'!C58</f>
        <v>19567335</v>
      </c>
      <c r="C10" s="63">
        <f>'RASHODI 2021,2022,2023'!D4+'RASHODI 2021,2022,2023'!D16+'RASHODI 2021,2022,2023'!D53+'RASHODI 2021,2022,2023'!D58</f>
        <v>19890256</v>
      </c>
      <c r="D10" s="63">
        <f>'RASHODI 2021,2022,2023'!N4+'RASHODI 2021,2022,2023'!N16+'RASHODI 2021,2022,2023'!N53+'RASHODI 2021,2022,2023'!N58</f>
        <v>19966800</v>
      </c>
      <c r="E10" s="63">
        <f>'RASHODI 2021,2022,2023'!O4+'RASHODI 2021,2022,2023'!O16+'RASHODI 2021,2022,2023'!O53+'RASHODI 2021,2022,2023'!O58</f>
        <v>19296085</v>
      </c>
    </row>
    <row r="11" spans="1:6" ht="20.100000000000001" customHeight="1" x14ac:dyDescent="0.25">
      <c r="A11" s="24" t="s">
        <v>33</v>
      </c>
      <c r="B11" s="63">
        <f>'RASHODI 2021,2022,2023'!C62+'RASHODI 2021,2022,2023'!C72</f>
        <v>570000</v>
      </c>
      <c r="C11" s="63">
        <v>1117279</v>
      </c>
      <c r="D11" s="63">
        <f>'RASHODI 2021,2022,2023'!N62+'RASHODI 2021,2022,2023'!N72</f>
        <v>1376500</v>
      </c>
      <c r="E11" s="63">
        <f>'RASHODI 2021,2022,2023'!O62+'RASHODI 2021,2022,2023'!O72</f>
        <v>3390000</v>
      </c>
    </row>
    <row r="12" spans="1:6" ht="20.100000000000001" customHeight="1" x14ac:dyDescent="0.25">
      <c r="A12" s="25" t="s">
        <v>34</v>
      </c>
      <c r="B12" s="15">
        <f>SUM(B6-B9)</f>
        <v>-100000</v>
      </c>
      <c r="C12" s="15">
        <f>SUM(C6-C9)</f>
        <v>-35007</v>
      </c>
      <c r="D12" s="15">
        <f>SUM(D6-D9)</f>
        <v>-200000</v>
      </c>
      <c r="E12" s="15">
        <f>SUM(E6-E9)</f>
        <v>0</v>
      </c>
    </row>
    <row r="13" spans="1:6" ht="6" customHeight="1" x14ac:dyDescent="0.25">
      <c r="A13" s="97"/>
      <c r="B13" s="97"/>
      <c r="C13" s="97"/>
      <c r="D13" s="97"/>
      <c r="E13" s="97"/>
    </row>
    <row r="14" spans="1:6" ht="35.1" customHeight="1" x14ac:dyDescent="0.25">
      <c r="A14" s="26" t="s">
        <v>35</v>
      </c>
      <c r="B14" s="6" t="s">
        <v>126</v>
      </c>
      <c r="C14" s="6" t="s">
        <v>132</v>
      </c>
      <c r="D14" s="6" t="s">
        <v>28</v>
      </c>
      <c r="E14" s="6" t="s">
        <v>127</v>
      </c>
    </row>
    <row r="15" spans="1:6" ht="30" customHeight="1" x14ac:dyDescent="0.25">
      <c r="A15" s="27" t="s">
        <v>36</v>
      </c>
      <c r="B15" s="16">
        <v>100000</v>
      </c>
      <c r="C15" s="16">
        <v>35007</v>
      </c>
      <c r="D15" s="16">
        <v>200000</v>
      </c>
      <c r="E15" s="16">
        <v>0</v>
      </c>
    </row>
    <row r="16" spans="1:6" ht="30" customHeight="1" x14ac:dyDescent="0.25">
      <c r="A16" s="28" t="s">
        <v>37</v>
      </c>
      <c r="B16" s="17">
        <v>100000</v>
      </c>
      <c r="C16" s="17">
        <v>35007</v>
      </c>
      <c r="D16" s="17">
        <v>200000</v>
      </c>
      <c r="E16" s="18">
        <v>0</v>
      </c>
    </row>
    <row r="17" spans="1:5" ht="6" customHeight="1" x14ac:dyDescent="0.25">
      <c r="A17" s="96"/>
      <c r="B17" s="96"/>
      <c r="C17" s="96"/>
      <c r="D17" s="96"/>
      <c r="E17" s="96"/>
    </row>
    <row r="18" spans="1:5" ht="35.1" customHeight="1" x14ac:dyDescent="0.25">
      <c r="A18" s="29" t="s">
        <v>38</v>
      </c>
      <c r="B18" s="6" t="s">
        <v>126</v>
      </c>
      <c r="C18" s="6" t="s">
        <v>132</v>
      </c>
      <c r="D18" s="6" t="s">
        <v>28</v>
      </c>
      <c r="E18" s="6" t="s">
        <v>127</v>
      </c>
    </row>
    <row r="19" spans="1:5" ht="30" customHeight="1" x14ac:dyDescent="0.25">
      <c r="A19" s="30" t="s">
        <v>39</v>
      </c>
      <c r="B19" s="64">
        <v>0</v>
      </c>
      <c r="C19" s="64">
        <v>0</v>
      </c>
      <c r="D19" s="64">
        <v>0</v>
      </c>
      <c r="E19" s="64">
        <v>0</v>
      </c>
    </row>
    <row r="20" spans="1:5" ht="30" customHeight="1" x14ac:dyDescent="0.25">
      <c r="A20" s="30" t="s">
        <v>40</v>
      </c>
      <c r="B20" s="64">
        <v>0</v>
      </c>
      <c r="C20" s="64">
        <v>0</v>
      </c>
      <c r="D20" s="64">
        <v>0</v>
      </c>
      <c r="E20" s="64">
        <v>0</v>
      </c>
    </row>
    <row r="21" spans="1:5" ht="20.100000000000001" customHeight="1" x14ac:dyDescent="0.25">
      <c r="A21" s="28" t="s">
        <v>41</v>
      </c>
      <c r="B21" s="65">
        <f>SUM(B19-B20)</f>
        <v>0</v>
      </c>
      <c r="C21" s="65">
        <v>0</v>
      </c>
      <c r="D21" s="65">
        <v>0</v>
      </c>
      <c r="E21" s="65">
        <v>0</v>
      </c>
    </row>
    <row r="22" spans="1:5" ht="6" customHeight="1" x14ac:dyDescent="0.25">
      <c r="A22" s="20"/>
      <c r="B22" s="21"/>
      <c r="C22" s="21"/>
      <c r="D22" s="21"/>
      <c r="E22" s="21"/>
    </row>
    <row r="23" spans="1:5" ht="24.95" customHeight="1" x14ac:dyDescent="0.25">
      <c r="A23" s="30" t="s">
        <v>42</v>
      </c>
      <c r="B23" s="19">
        <f>SUM(B12,B16,B21)</f>
        <v>0</v>
      </c>
      <c r="C23" s="19">
        <f>SUM(C12,C16,C21)</f>
        <v>0</v>
      </c>
      <c r="D23" s="19">
        <f>SUM(D12,D16,D21)</f>
        <v>0</v>
      </c>
      <c r="E23" s="19">
        <f>SUM(E12,E16,E21)</f>
        <v>0</v>
      </c>
    </row>
    <row r="25" spans="1:5" x14ac:dyDescent="0.25">
      <c r="A25" s="89" t="s">
        <v>145</v>
      </c>
      <c r="C25" s="104" t="s">
        <v>147</v>
      </c>
      <c r="D25" s="104"/>
      <c r="E25" s="104"/>
    </row>
    <row r="26" spans="1:5" ht="6" customHeight="1" x14ac:dyDescent="0.25">
      <c r="A26" s="89"/>
    </row>
    <row r="27" spans="1:5" x14ac:dyDescent="0.25">
      <c r="A27" s="89" t="s">
        <v>148</v>
      </c>
    </row>
    <row r="28" spans="1:5" x14ac:dyDescent="0.25">
      <c r="A28" s="89" t="s">
        <v>146</v>
      </c>
    </row>
  </sheetData>
  <mergeCells count="5">
    <mergeCell ref="A17:E17"/>
    <mergeCell ref="A13:E13"/>
    <mergeCell ref="A3:E3"/>
    <mergeCell ref="A1:E1"/>
    <mergeCell ref="C25:E25"/>
  </mergeCells>
  <pageMargins left="0.39370078740157483" right="0.39370078740157483" top="0.39370078740157483" bottom="0.39370078740157483" header="0" footer="0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90" zoomScaleNormal="90" workbookViewId="0">
      <selection sqref="A1:L1"/>
    </sheetView>
  </sheetViews>
  <sheetFormatPr defaultRowHeight="15" x14ac:dyDescent="0.25"/>
  <cols>
    <col min="1" max="1" width="10.7109375" style="60" customWidth="1"/>
    <col min="2" max="2" width="48.7109375" style="60" customWidth="1"/>
    <col min="3" max="10" width="12.7109375" style="60" customWidth="1"/>
    <col min="11" max="12" width="12.7109375" style="62" customWidth="1"/>
  </cols>
  <sheetData>
    <row r="1" spans="1:13" s="50" customFormat="1" ht="24.95" customHeight="1" x14ac:dyDescent="0.25">
      <c r="A1" s="105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3" ht="3" customHeight="1" x14ac:dyDescent="0.25">
      <c r="A2" s="51"/>
      <c r="B2" s="53"/>
      <c r="C2" s="53"/>
      <c r="D2" s="53"/>
      <c r="E2" s="53"/>
      <c r="F2" s="53"/>
      <c r="G2" s="53"/>
      <c r="H2" s="53"/>
      <c r="I2" s="53"/>
      <c r="J2" s="53"/>
      <c r="K2" s="54"/>
      <c r="L2" s="55"/>
    </row>
    <row r="3" spans="1:13" ht="90" customHeight="1" x14ac:dyDescent="0.25">
      <c r="A3" s="7" t="s">
        <v>4</v>
      </c>
      <c r="B3" s="7" t="s">
        <v>0</v>
      </c>
      <c r="C3" s="7" t="s">
        <v>125</v>
      </c>
      <c r="D3" s="7" t="s">
        <v>133</v>
      </c>
      <c r="E3" s="7" t="s">
        <v>6</v>
      </c>
      <c r="F3" s="7" t="s">
        <v>9</v>
      </c>
      <c r="G3" s="7" t="s">
        <v>7</v>
      </c>
      <c r="H3" s="7" t="s">
        <v>144</v>
      </c>
      <c r="I3" s="7" t="s">
        <v>139</v>
      </c>
      <c r="J3" s="7" t="s">
        <v>8</v>
      </c>
      <c r="K3" s="7" t="s">
        <v>11</v>
      </c>
      <c r="L3" s="7" t="s">
        <v>10</v>
      </c>
      <c r="M3" s="5"/>
    </row>
    <row r="4" spans="1:13" s="2" customFormat="1" ht="30" customHeight="1" x14ac:dyDescent="0.2">
      <c r="A4" s="9">
        <v>636</v>
      </c>
      <c r="B4" s="10" t="s">
        <v>12</v>
      </c>
      <c r="C4" s="11">
        <f>SUM(C5:C7)</f>
        <v>14414680</v>
      </c>
      <c r="D4" s="11">
        <f>SUM(D5:D7)</f>
        <v>14425073</v>
      </c>
      <c r="E4" s="11">
        <f t="shared" ref="E4:L4" si="0">SUM(E5:E7)</f>
        <v>0</v>
      </c>
      <c r="F4" s="11">
        <f t="shared" si="0"/>
        <v>0</v>
      </c>
      <c r="G4" s="11">
        <f t="shared" si="0"/>
        <v>0</v>
      </c>
      <c r="H4" s="11">
        <f t="shared" si="0"/>
        <v>14425073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3"/>
    </row>
    <row r="5" spans="1:13" s="2" customFormat="1" ht="12" customHeight="1" x14ac:dyDescent="0.2">
      <c r="A5" s="32">
        <v>63612</v>
      </c>
      <c r="B5" s="56" t="s">
        <v>92</v>
      </c>
      <c r="C5" s="78">
        <v>14092680</v>
      </c>
      <c r="D5" s="78">
        <f t="shared" ref="D5:D7" si="1">SUM(E5:L5)</f>
        <v>14206448</v>
      </c>
      <c r="E5" s="33"/>
      <c r="F5" s="33"/>
      <c r="G5" s="33"/>
      <c r="H5" s="33">
        <f>14149440+32720+24288</f>
        <v>14206448</v>
      </c>
      <c r="I5" s="33"/>
      <c r="J5" s="33"/>
      <c r="K5" s="34"/>
      <c r="L5" s="34"/>
      <c r="M5" s="3"/>
    </row>
    <row r="6" spans="1:13" s="2" customFormat="1" ht="12.75" x14ac:dyDescent="0.2">
      <c r="A6" s="32">
        <v>63613</v>
      </c>
      <c r="B6" s="56" t="s">
        <v>93</v>
      </c>
      <c r="C6" s="78">
        <v>22000</v>
      </c>
      <c r="D6" s="78">
        <f t="shared" si="1"/>
        <v>9625</v>
      </c>
      <c r="E6" s="33"/>
      <c r="F6" s="33"/>
      <c r="G6" s="33"/>
      <c r="H6" s="33">
        <v>9625</v>
      </c>
      <c r="I6" s="33"/>
      <c r="J6" s="33"/>
      <c r="K6" s="34"/>
      <c r="L6" s="34"/>
      <c r="M6" s="3"/>
    </row>
    <row r="7" spans="1:13" s="2" customFormat="1" ht="12.75" x14ac:dyDescent="0.2">
      <c r="A7" s="32">
        <v>63622</v>
      </c>
      <c r="B7" s="76" t="s">
        <v>95</v>
      </c>
      <c r="C7" s="78">
        <v>300000</v>
      </c>
      <c r="D7" s="78">
        <f t="shared" si="1"/>
        <v>209000</v>
      </c>
      <c r="E7" s="33"/>
      <c r="F7" s="33"/>
      <c r="G7" s="33"/>
      <c r="H7" s="33">
        <v>209000</v>
      </c>
      <c r="I7" s="33"/>
      <c r="J7" s="33"/>
      <c r="K7" s="33"/>
      <c r="L7" s="33"/>
      <c r="M7" s="3"/>
    </row>
    <row r="8" spans="1:13" s="2" customFormat="1" ht="6" customHeight="1" x14ac:dyDescent="0.2">
      <c r="A8" s="31"/>
      <c r="B8" s="31"/>
      <c r="C8" s="78"/>
      <c r="D8" s="78"/>
      <c r="E8" s="36"/>
      <c r="F8" s="36"/>
      <c r="G8" s="36"/>
      <c r="H8" s="36"/>
      <c r="I8" s="36"/>
      <c r="J8" s="36"/>
      <c r="K8" s="36"/>
      <c r="L8" s="36"/>
      <c r="M8" s="3"/>
    </row>
    <row r="9" spans="1:13" s="2" customFormat="1" ht="24.95" customHeight="1" x14ac:dyDescent="0.2">
      <c r="A9" s="9">
        <v>639</v>
      </c>
      <c r="B9" s="10" t="s">
        <v>13</v>
      </c>
      <c r="C9" s="11">
        <f>SUM(C10:C11)</f>
        <v>692860</v>
      </c>
      <c r="D9" s="11">
        <f>SUM(D10:D11)</f>
        <v>1217503</v>
      </c>
      <c r="E9" s="11">
        <f t="shared" ref="E9:K9" si="2">SUM(E10:E11)</f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1217503</v>
      </c>
      <c r="J9" s="11">
        <f t="shared" si="2"/>
        <v>0</v>
      </c>
      <c r="K9" s="11">
        <f t="shared" si="2"/>
        <v>0</v>
      </c>
      <c r="L9" s="11">
        <f>SUM(L10:L11)</f>
        <v>0</v>
      </c>
      <c r="M9" s="3"/>
    </row>
    <row r="10" spans="1:13" s="2" customFormat="1" ht="12.75" x14ac:dyDescent="0.2">
      <c r="A10" s="32">
        <v>63911</v>
      </c>
      <c r="B10" s="56" t="s">
        <v>97</v>
      </c>
      <c r="C10" s="78">
        <v>102860</v>
      </c>
      <c r="D10" s="78">
        <f t="shared" ref="D10:D11" si="3">SUM(E10:L10)</f>
        <v>158900</v>
      </c>
      <c r="E10" s="33"/>
      <c r="F10" s="33"/>
      <c r="G10" s="33"/>
      <c r="H10" s="33"/>
      <c r="I10" s="33">
        <f>124087+34813</f>
        <v>158900</v>
      </c>
      <c r="J10" s="33"/>
      <c r="K10" s="34"/>
      <c r="L10" s="34"/>
      <c r="M10" s="3"/>
    </row>
    <row r="11" spans="1:13" s="2" customFormat="1" ht="12.75" x14ac:dyDescent="0.2">
      <c r="A11" s="32">
        <v>63931</v>
      </c>
      <c r="B11" s="76" t="s">
        <v>120</v>
      </c>
      <c r="C11" s="78">
        <v>590000</v>
      </c>
      <c r="D11" s="78">
        <f t="shared" si="3"/>
        <v>1058603</v>
      </c>
      <c r="E11" s="33"/>
      <c r="F11" s="33"/>
      <c r="G11" s="33"/>
      <c r="H11" s="33"/>
      <c r="I11" s="33">
        <f>12861+703163+145308+197271</f>
        <v>1058603</v>
      </c>
      <c r="J11" s="33"/>
      <c r="K11" s="33"/>
      <c r="L11" s="33"/>
      <c r="M11" s="3"/>
    </row>
    <row r="12" spans="1:13" s="2" customFormat="1" ht="6" customHeight="1" x14ac:dyDescent="0.2">
      <c r="A12" s="31"/>
      <c r="B12" s="31"/>
      <c r="C12" s="78"/>
      <c r="D12" s="78"/>
      <c r="E12" s="36"/>
      <c r="F12" s="36"/>
      <c r="G12" s="36"/>
      <c r="H12" s="36"/>
      <c r="I12" s="36"/>
      <c r="J12" s="36"/>
      <c r="K12" s="36"/>
      <c r="L12" s="36"/>
      <c r="M12" s="3"/>
    </row>
    <row r="13" spans="1:13" s="2" customFormat="1" ht="24.95" customHeight="1" x14ac:dyDescent="0.2">
      <c r="A13" s="9">
        <v>641</v>
      </c>
      <c r="B13" s="10" t="s">
        <v>1</v>
      </c>
      <c r="C13" s="11">
        <f>SUM(C14)</f>
        <v>100</v>
      </c>
      <c r="D13" s="11">
        <f>SUM(D14)</f>
        <v>100</v>
      </c>
      <c r="E13" s="11">
        <f t="shared" ref="E13:L13" si="4">SUM(E14)</f>
        <v>0</v>
      </c>
      <c r="F13" s="11">
        <f t="shared" si="4"/>
        <v>100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3"/>
    </row>
    <row r="14" spans="1:13" s="2" customFormat="1" ht="12.75" x14ac:dyDescent="0.2">
      <c r="A14" s="32">
        <v>64132</v>
      </c>
      <c r="B14" s="76" t="s">
        <v>77</v>
      </c>
      <c r="C14" s="78">
        <v>100</v>
      </c>
      <c r="D14" s="78">
        <f>SUM(E14:L14)</f>
        <v>100</v>
      </c>
      <c r="E14" s="33"/>
      <c r="F14" s="33">
        <v>100</v>
      </c>
      <c r="G14" s="33"/>
      <c r="H14" s="33"/>
      <c r="I14" s="33"/>
      <c r="J14" s="33"/>
      <c r="K14" s="33"/>
      <c r="L14" s="33"/>
      <c r="M14" s="3"/>
    </row>
    <row r="15" spans="1:13" s="2" customFormat="1" ht="6" customHeight="1" x14ac:dyDescent="0.2">
      <c r="A15" s="31"/>
      <c r="B15" s="31"/>
      <c r="C15" s="78"/>
      <c r="D15" s="78"/>
      <c r="E15" s="36"/>
      <c r="F15" s="36"/>
      <c r="G15" s="36"/>
      <c r="H15" s="36"/>
      <c r="I15" s="36"/>
      <c r="J15" s="36"/>
      <c r="K15" s="36"/>
      <c r="L15" s="36"/>
      <c r="M15" s="3"/>
    </row>
    <row r="16" spans="1:13" s="2" customFormat="1" ht="24.95" customHeight="1" x14ac:dyDescent="0.2">
      <c r="A16" s="9">
        <v>652</v>
      </c>
      <c r="B16" s="10" t="s">
        <v>2</v>
      </c>
      <c r="C16" s="11">
        <f>SUM(C17:C18)</f>
        <v>611720</v>
      </c>
      <c r="D16" s="11">
        <f>SUM(D17:D18)</f>
        <v>686720</v>
      </c>
      <c r="E16" s="11">
        <f t="shared" ref="E16:L16" si="5">SUM(E17:E18)</f>
        <v>0</v>
      </c>
      <c r="F16" s="11">
        <f t="shared" si="5"/>
        <v>0</v>
      </c>
      <c r="G16" s="11">
        <f t="shared" si="5"/>
        <v>686720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11">
        <f t="shared" si="5"/>
        <v>0</v>
      </c>
      <c r="M16" s="3"/>
    </row>
    <row r="17" spans="1:13" s="2" customFormat="1" ht="12.75" x14ac:dyDescent="0.2">
      <c r="A17" s="32">
        <v>65264</v>
      </c>
      <c r="B17" s="76" t="s">
        <v>100</v>
      </c>
      <c r="C17" s="78">
        <v>611720</v>
      </c>
      <c r="D17" s="78">
        <f>SUM(E17:L17)</f>
        <v>651720</v>
      </c>
      <c r="E17" s="33"/>
      <c r="F17" s="33"/>
      <c r="G17" s="33">
        <f>11720+590000+50000</f>
        <v>651720</v>
      </c>
      <c r="H17" s="33"/>
      <c r="I17" s="33"/>
      <c r="J17" s="33"/>
      <c r="K17" s="33"/>
      <c r="L17" s="33"/>
      <c r="M17" s="3"/>
    </row>
    <row r="18" spans="1:13" s="2" customFormat="1" ht="12.75" x14ac:dyDescent="0.2">
      <c r="A18" s="31">
        <v>65267</v>
      </c>
      <c r="B18" s="92" t="s">
        <v>141</v>
      </c>
      <c r="C18" s="78">
        <v>0</v>
      </c>
      <c r="D18" s="78">
        <f>SUM(E18:L18)</f>
        <v>35000</v>
      </c>
      <c r="E18" s="36"/>
      <c r="F18" s="36"/>
      <c r="G18" s="36">
        <v>35000</v>
      </c>
      <c r="H18" s="36"/>
      <c r="I18" s="36"/>
      <c r="J18" s="36"/>
      <c r="K18" s="36"/>
      <c r="L18" s="36"/>
      <c r="M18" s="3"/>
    </row>
    <row r="19" spans="1:13" s="2" customFormat="1" ht="6" customHeight="1" x14ac:dyDescent="0.2">
      <c r="A19" s="31"/>
      <c r="B19" s="31"/>
      <c r="C19" s="78"/>
      <c r="D19" s="78"/>
      <c r="E19" s="36"/>
      <c r="F19" s="36"/>
      <c r="G19" s="36"/>
      <c r="H19" s="36"/>
      <c r="I19" s="36"/>
      <c r="J19" s="36"/>
      <c r="K19" s="36"/>
      <c r="L19" s="36"/>
      <c r="M19" s="3"/>
    </row>
    <row r="20" spans="1:13" s="2" customFormat="1" ht="24.95" customHeight="1" x14ac:dyDescent="0.2">
      <c r="A20" s="9">
        <v>661</v>
      </c>
      <c r="B20" s="10" t="s">
        <v>14</v>
      </c>
      <c r="C20" s="11">
        <f t="shared" ref="C20:L20" si="6">SUM(C21:C23)</f>
        <v>140000</v>
      </c>
      <c r="D20" s="11">
        <f t="shared" si="6"/>
        <v>200000</v>
      </c>
      <c r="E20" s="11">
        <f t="shared" si="6"/>
        <v>0</v>
      </c>
      <c r="F20" s="11">
        <f t="shared" si="6"/>
        <v>200000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3"/>
    </row>
    <row r="21" spans="1:13" s="2" customFormat="1" ht="12.75" x14ac:dyDescent="0.2">
      <c r="A21" s="32">
        <v>66141</v>
      </c>
      <c r="B21" s="56" t="s">
        <v>79</v>
      </c>
      <c r="C21" s="78">
        <v>20000</v>
      </c>
      <c r="D21" s="78">
        <f t="shared" ref="D21:D23" si="7">SUM(E21:L21)</f>
        <v>15000</v>
      </c>
      <c r="E21" s="33"/>
      <c r="F21" s="33">
        <f>10000+5000</f>
        <v>15000</v>
      </c>
      <c r="G21" s="33"/>
      <c r="H21" s="33"/>
      <c r="I21" s="33"/>
      <c r="J21" s="33"/>
      <c r="K21" s="34"/>
      <c r="L21" s="34"/>
      <c r="M21" s="3"/>
    </row>
    <row r="22" spans="1:13" s="2" customFormat="1" ht="12.75" x14ac:dyDescent="0.2">
      <c r="A22" s="32">
        <v>66142</v>
      </c>
      <c r="B22" s="56" t="s">
        <v>143</v>
      </c>
      <c r="C22" s="78">
        <v>0</v>
      </c>
      <c r="D22" s="78">
        <f t="shared" si="7"/>
        <v>5000</v>
      </c>
      <c r="E22" s="33"/>
      <c r="F22" s="33">
        <v>5000</v>
      </c>
      <c r="G22" s="33"/>
      <c r="H22" s="33"/>
      <c r="I22" s="33"/>
      <c r="J22" s="33"/>
      <c r="K22" s="34"/>
      <c r="L22" s="34"/>
      <c r="M22" s="3"/>
    </row>
    <row r="23" spans="1:13" s="2" customFormat="1" ht="12.75" x14ac:dyDescent="0.2">
      <c r="A23" s="32">
        <v>66151</v>
      </c>
      <c r="B23" s="56" t="s">
        <v>80</v>
      </c>
      <c r="C23" s="78">
        <v>120000</v>
      </c>
      <c r="D23" s="78">
        <f t="shared" si="7"/>
        <v>180000</v>
      </c>
      <c r="E23" s="33"/>
      <c r="F23" s="33">
        <v>180000</v>
      </c>
      <c r="G23" s="33"/>
      <c r="H23" s="33"/>
      <c r="I23" s="33"/>
      <c r="J23" s="33"/>
      <c r="K23" s="34"/>
      <c r="L23" s="34"/>
      <c r="M23" s="3"/>
    </row>
    <row r="24" spans="1:13" s="2" customFormat="1" ht="6" customHeight="1" x14ac:dyDescent="0.2">
      <c r="A24" s="31"/>
      <c r="B24" s="35"/>
      <c r="C24" s="78"/>
      <c r="D24" s="78"/>
      <c r="E24" s="36"/>
      <c r="F24" s="36"/>
      <c r="G24" s="36"/>
      <c r="H24" s="36"/>
      <c r="I24" s="36"/>
      <c r="J24" s="36"/>
      <c r="K24" s="37"/>
      <c r="L24" s="37"/>
      <c r="M24" s="3"/>
    </row>
    <row r="25" spans="1:13" s="2" customFormat="1" ht="24.95" customHeight="1" x14ac:dyDescent="0.2">
      <c r="A25" s="74">
        <v>663</v>
      </c>
      <c r="B25" s="75" t="s">
        <v>15</v>
      </c>
      <c r="C25" s="11">
        <f>SUM(C26:C31)</f>
        <v>125000</v>
      </c>
      <c r="D25" s="11">
        <f>SUM(D26:D31)</f>
        <v>122400</v>
      </c>
      <c r="E25" s="11">
        <f t="shared" ref="E25:L25" si="8">SUM(E26:E31)</f>
        <v>0</v>
      </c>
      <c r="F25" s="11">
        <f t="shared" si="8"/>
        <v>0</v>
      </c>
      <c r="G25" s="11">
        <f t="shared" si="8"/>
        <v>0</v>
      </c>
      <c r="H25" s="11">
        <f t="shared" si="8"/>
        <v>0</v>
      </c>
      <c r="I25" s="11">
        <f t="shared" si="8"/>
        <v>0</v>
      </c>
      <c r="J25" s="11">
        <f t="shared" si="8"/>
        <v>122400</v>
      </c>
      <c r="K25" s="11">
        <f t="shared" si="8"/>
        <v>0</v>
      </c>
      <c r="L25" s="11">
        <f t="shared" si="8"/>
        <v>0</v>
      </c>
      <c r="M25" s="3"/>
    </row>
    <row r="26" spans="1:13" s="2" customFormat="1" ht="12.75" x14ac:dyDescent="0.2">
      <c r="A26" s="32">
        <v>66311</v>
      </c>
      <c r="B26" s="56" t="s">
        <v>81</v>
      </c>
      <c r="C26" s="78">
        <v>10000</v>
      </c>
      <c r="D26" s="78">
        <f t="shared" ref="D26:D31" si="9">SUM(E26:L26)</f>
        <v>20000</v>
      </c>
      <c r="E26" s="33"/>
      <c r="F26" s="33"/>
      <c r="G26" s="33"/>
      <c r="H26" s="33"/>
      <c r="I26" s="33"/>
      <c r="J26" s="78">
        <v>20000</v>
      </c>
      <c r="K26" s="34"/>
      <c r="L26" s="34"/>
      <c r="M26" s="3"/>
    </row>
    <row r="27" spans="1:13" s="2" customFormat="1" ht="12.75" x14ac:dyDescent="0.2">
      <c r="A27" s="32">
        <v>66312</v>
      </c>
      <c r="B27" s="56" t="s">
        <v>101</v>
      </c>
      <c r="C27" s="78">
        <v>50000</v>
      </c>
      <c r="D27" s="78">
        <f t="shared" si="9"/>
        <v>2400</v>
      </c>
      <c r="E27" s="33"/>
      <c r="F27" s="33"/>
      <c r="G27" s="33"/>
      <c r="H27" s="33"/>
      <c r="I27" s="33"/>
      <c r="J27" s="78">
        <v>2400</v>
      </c>
      <c r="K27" s="34"/>
      <c r="L27" s="34"/>
      <c r="M27" s="3"/>
    </row>
    <row r="28" spans="1:13" s="2" customFormat="1" ht="12.75" x14ac:dyDescent="0.2">
      <c r="A28" s="32">
        <v>66313</v>
      </c>
      <c r="B28" s="56" t="s">
        <v>103</v>
      </c>
      <c r="C28" s="78">
        <v>50000</v>
      </c>
      <c r="D28" s="78">
        <f t="shared" si="9"/>
        <v>60000</v>
      </c>
      <c r="E28" s="33"/>
      <c r="F28" s="33"/>
      <c r="G28" s="33"/>
      <c r="H28" s="33"/>
      <c r="I28" s="33"/>
      <c r="J28" s="78">
        <v>60000</v>
      </c>
      <c r="K28" s="34"/>
      <c r="L28" s="34"/>
      <c r="M28" s="3"/>
    </row>
    <row r="29" spans="1:13" s="2" customFormat="1" ht="12.75" x14ac:dyDescent="0.2">
      <c r="A29" s="32">
        <v>66321</v>
      </c>
      <c r="B29" s="56" t="s">
        <v>82</v>
      </c>
      <c r="C29" s="78">
        <v>5000</v>
      </c>
      <c r="D29" s="78">
        <f t="shared" si="9"/>
        <v>10000</v>
      </c>
      <c r="E29" s="33"/>
      <c r="F29" s="33"/>
      <c r="G29" s="33"/>
      <c r="H29" s="33"/>
      <c r="I29" s="33"/>
      <c r="J29" s="78">
        <v>10000</v>
      </c>
      <c r="K29" s="34"/>
      <c r="L29" s="34"/>
      <c r="M29" s="3"/>
    </row>
    <row r="30" spans="1:13" s="2" customFormat="1" ht="12.75" x14ac:dyDescent="0.2">
      <c r="A30" s="32">
        <v>66322</v>
      </c>
      <c r="B30" s="56" t="s">
        <v>102</v>
      </c>
      <c r="C30" s="78">
        <v>5000</v>
      </c>
      <c r="D30" s="78">
        <f t="shared" si="9"/>
        <v>10000</v>
      </c>
      <c r="E30" s="33"/>
      <c r="F30" s="33"/>
      <c r="G30" s="33"/>
      <c r="H30" s="33"/>
      <c r="I30" s="33"/>
      <c r="J30" s="78">
        <v>10000</v>
      </c>
      <c r="K30" s="34"/>
      <c r="L30" s="34"/>
      <c r="M30" s="3"/>
    </row>
    <row r="31" spans="1:13" s="2" customFormat="1" ht="12.75" x14ac:dyDescent="0.2">
      <c r="A31" s="32">
        <v>66323</v>
      </c>
      <c r="B31" s="56" t="s">
        <v>104</v>
      </c>
      <c r="C31" s="78">
        <v>5000</v>
      </c>
      <c r="D31" s="78">
        <f t="shared" si="9"/>
        <v>20000</v>
      </c>
      <c r="E31" s="33"/>
      <c r="F31" s="33"/>
      <c r="G31" s="33"/>
      <c r="H31" s="33"/>
      <c r="I31" s="33"/>
      <c r="J31" s="78">
        <v>20000</v>
      </c>
      <c r="K31" s="33"/>
      <c r="L31" s="33"/>
      <c r="M31" s="3"/>
    </row>
    <row r="32" spans="1:13" s="2" customFormat="1" ht="6" customHeight="1" x14ac:dyDescent="0.2">
      <c r="A32" s="31"/>
      <c r="B32" s="31"/>
      <c r="C32" s="78"/>
      <c r="D32" s="78"/>
      <c r="E32" s="36"/>
      <c r="F32" s="36"/>
      <c r="G32" s="36"/>
      <c r="H32" s="36"/>
      <c r="I32" s="36"/>
      <c r="J32" s="36"/>
      <c r="K32" s="36"/>
      <c r="L32" s="36"/>
      <c r="M32" s="3"/>
    </row>
    <row r="33" spans="1:13" s="2" customFormat="1" ht="30" customHeight="1" x14ac:dyDescent="0.2">
      <c r="A33" s="9">
        <v>671</v>
      </c>
      <c r="B33" s="10" t="s">
        <v>16</v>
      </c>
      <c r="C33" s="11">
        <f>SUM(C34:C35)</f>
        <v>4037975</v>
      </c>
      <c r="D33" s="11">
        <f>SUM(D34:D35)</f>
        <v>4305732</v>
      </c>
      <c r="E33" s="11">
        <f t="shared" ref="E33:L33" si="10">SUM(E34:E35)</f>
        <v>4305732</v>
      </c>
      <c r="F33" s="11">
        <f t="shared" si="10"/>
        <v>0</v>
      </c>
      <c r="G33" s="11">
        <f t="shared" si="10"/>
        <v>0</v>
      </c>
      <c r="H33" s="11">
        <f t="shared" si="10"/>
        <v>0</v>
      </c>
      <c r="I33" s="11">
        <f t="shared" si="10"/>
        <v>0</v>
      </c>
      <c r="J33" s="11">
        <f t="shared" si="10"/>
        <v>0</v>
      </c>
      <c r="K33" s="11">
        <f t="shared" si="10"/>
        <v>0</v>
      </c>
      <c r="L33" s="11">
        <f t="shared" si="10"/>
        <v>0</v>
      </c>
      <c r="M33" s="3"/>
    </row>
    <row r="34" spans="1:13" s="2" customFormat="1" ht="12.75" x14ac:dyDescent="0.2">
      <c r="A34" s="38">
        <v>67111</v>
      </c>
      <c r="B34" s="70" t="s">
        <v>105</v>
      </c>
      <c r="C34" s="78">
        <v>3907975</v>
      </c>
      <c r="D34" s="78">
        <f>SUM(E34:L34)</f>
        <v>3515732</v>
      </c>
      <c r="E34" s="33">
        <f>1062232+2453500</f>
        <v>3515732</v>
      </c>
      <c r="F34" s="33"/>
      <c r="G34" s="33"/>
      <c r="H34" s="33"/>
      <c r="I34" s="33"/>
      <c r="J34" s="33"/>
      <c r="K34" s="34"/>
      <c r="L34" s="34"/>
      <c r="M34" s="3"/>
    </row>
    <row r="35" spans="1:13" s="2" customFormat="1" ht="12.75" x14ac:dyDescent="0.2">
      <c r="A35" s="32">
        <v>67121</v>
      </c>
      <c r="B35" s="70" t="s">
        <v>106</v>
      </c>
      <c r="C35" s="78">
        <v>130000</v>
      </c>
      <c r="D35" s="78">
        <f>SUM(E35:L35)</f>
        <v>790000</v>
      </c>
      <c r="E35" s="33">
        <v>790000</v>
      </c>
      <c r="F35" s="33"/>
      <c r="G35" s="33"/>
      <c r="H35" s="33"/>
      <c r="I35" s="33"/>
      <c r="J35" s="33"/>
      <c r="K35" s="33"/>
      <c r="L35" s="33"/>
      <c r="M35" s="3"/>
    </row>
    <row r="36" spans="1:13" s="2" customFormat="1" ht="6" customHeight="1" x14ac:dyDescent="0.2">
      <c r="A36" s="31"/>
      <c r="B36" s="31"/>
      <c r="C36" s="78"/>
      <c r="D36" s="78"/>
      <c r="E36" s="36"/>
      <c r="F36" s="36"/>
      <c r="G36" s="36"/>
      <c r="H36" s="36"/>
      <c r="I36" s="36"/>
      <c r="J36" s="36"/>
      <c r="K36" s="36"/>
      <c r="L36" s="36"/>
      <c r="M36" s="3"/>
    </row>
    <row r="37" spans="1:13" s="2" customFormat="1" ht="24.95" customHeight="1" x14ac:dyDescent="0.2">
      <c r="A37" s="9">
        <v>683</v>
      </c>
      <c r="B37" s="10" t="s">
        <v>3</v>
      </c>
      <c r="C37" s="11">
        <f>C38</f>
        <v>15000</v>
      </c>
      <c r="D37" s="11">
        <f>D38</f>
        <v>15000</v>
      </c>
      <c r="E37" s="11">
        <f t="shared" ref="E37:L37" si="11">E38</f>
        <v>0</v>
      </c>
      <c r="F37" s="11">
        <f t="shared" si="11"/>
        <v>15000</v>
      </c>
      <c r="G37" s="11">
        <f t="shared" si="11"/>
        <v>0</v>
      </c>
      <c r="H37" s="11">
        <f t="shared" si="11"/>
        <v>0</v>
      </c>
      <c r="I37" s="11">
        <f t="shared" si="11"/>
        <v>0</v>
      </c>
      <c r="J37" s="11">
        <f t="shared" si="11"/>
        <v>0</v>
      </c>
      <c r="K37" s="11">
        <f t="shared" si="11"/>
        <v>0</v>
      </c>
      <c r="L37" s="11">
        <f t="shared" si="11"/>
        <v>0</v>
      </c>
      <c r="M37" s="3"/>
    </row>
    <row r="38" spans="1:13" s="2" customFormat="1" ht="12.75" x14ac:dyDescent="0.2">
      <c r="A38" s="32">
        <v>68311</v>
      </c>
      <c r="B38" s="76" t="s">
        <v>3</v>
      </c>
      <c r="C38" s="78">
        <v>15000</v>
      </c>
      <c r="D38" s="78">
        <f>SUM(E38:L38)</f>
        <v>15000</v>
      </c>
      <c r="E38" s="33"/>
      <c r="F38" s="33">
        <v>15000</v>
      </c>
      <c r="G38" s="33"/>
      <c r="H38" s="33"/>
      <c r="I38" s="33"/>
      <c r="J38" s="33"/>
      <c r="K38" s="33"/>
      <c r="L38" s="33"/>
      <c r="M38" s="3"/>
    </row>
    <row r="39" spans="1:13" s="2" customFormat="1" ht="6" customHeight="1" x14ac:dyDescent="0.2">
      <c r="A39" s="31"/>
      <c r="B39" s="3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"/>
    </row>
    <row r="40" spans="1:13" ht="20.100000000000001" customHeight="1" x14ac:dyDescent="0.25">
      <c r="A40" s="57"/>
      <c r="B40" s="58" t="s">
        <v>5</v>
      </c>
      <c r="C40" s="59">
        <f t="shared" ref="C40:L40" si="12">C4+C9+C13+C16+C20+C25+C33+C37</f>
        <v>20037335</v>
      </c>
      <c r="D40" s="59">
        <f t="shared" si="12"/>
        <v>20972528</v>
      </c>
      <c r="E40" s="59">
        <f t="shared" si="12"/>
        <v>4305732</v>
      </c>
      <c r="F40" s="59">
        <f t="shared" si="12"/>
        <v>215100</v>
      </c>
      <c r="G40" s="59">
        <f t="shared" si="12"/>
        <v>686720</v>
      </c>
      <c r="H40" s="59">
        <f t="shared" si="12"/>
        <v>14425073</v>
      </c>
      <c r="I40" s="59">
        <f t="shared" si="12"/>
        <v>1217503</v>
      </c>
      <c r="J40" s="59">
        <f t="shared" si="12"/>
        <v>122400</v>
      </c>
      <c r="K40" s="59">
        <f t="shared" si="12"/>
        <v>0</v>
      </c>
      <c r="L40" s="59">
        <f t="shared" si="12"/>
        <v>0</v>
      </c>
      <c r="M40" s="4"/>
    </row>
    <row r="41" spans="1:13" x14ac:dyDescent="0.25">
      <c r="A41" s="81"/>
      <c r="B41" s="81"/>
      <c r="C41" s="81"/>
      <c r="D41" s="81"/>
      <c r="E41" s="108"/>
      <c r="F41" s="108"/>
      <c r="G41" s="108"/>
      <c r="H41" s="108"/>
      <c r="I41" s="108"/>
      <c r="J41" s="108"/>
      <c r="K41" s="108"/>
      <c r="L41" s="108"/>
    </row>
    <row r="42" spans="1:13" x14ac:dyDescent="0.25">
      <c r="E42" s="77"/>
      <c r="F42" s="77"/>
      <c r="G42" s="77"/>
      <c r="H42" s="104" t="s">
        <v>147</v>
      </c>
      <c r="I42" s="104"/>
      <c r="J42" s="104"/>
      <c r="K42" s="90"/>
      <c r="L42" s="90"/>
    </row>
    <row r="44" spans="1:13" x14ac:dyDescent="0.25">
      <c r="J44" s="109"/>
      <c r="K44" s="109"/>
    </row>
    <row r="55" spans="6:6" x14ac:dyDescent="0.25">
      <c r="F55" s="61"/>
    </row>
  </sheetData>
  <mergeCells count="4">
    <mergeCell ref="A1:L1"/>
    <mergeCell ref="E41:L41"/>
    <mergeCell ref="J44:K44"/>
    <mergeCell ref="H42:J42"/>
  </mergeCells>
  <pageMargins left="0.11811023622047245" right="0.11811023622047245" top="0.19685039370078741" bottom="0.19685039370078741" header="0" footer="0"/>
  <pageSetup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90" zoomScaleNormal="90" workbookViewId="0">
      <selection activeCell="C1" sqref="C1:J1"/>
    </sheetView>
  </sheetViews>
  <sheetFormatPr defaultRowHeight="15" x14ac:dyDescent="0.25"/>
  <cols>
    <col min="1" max="1" width="10.7109375" style="60" customWidth="1"/>
    <col min="2" max="2" width="33.7109375" style="60" customWidth="1"/>
    <col min="3" max="6" width="10.7109375" style="60" customWidth="1"/>
    <col min="7" max="7" width="11.5703125" style="60" customWidth="1"/>
    <col min="8" max="8" width="10.7109375" style="60" customWidth="1"/>
    <col min="9" max="10" width="10.7109375" style="62" customWidth="1"/>
    <col min="11" max="15" width="10.7109375" style="60" customWidth="1"/>
    <col min="16" max="17" width="10.7109375" style="62" customWidth="1"/>
  </cols>
  <sheetData>
    <row r="1" spans="1:17" s="50" customFormat="1" ht="24.95" customHeight="1" x14ac:dyDescent="0.25">
      <c r="A1" s="66"/>
      <c r="B1" s="67"/>
      <c r="C1" s="105" t="s">
        <v>137</v>
      </c>
      <c r="D1" s="106"/>
      <c r="E1" s="106"/>
      <c r="F1" s="106"/>
      <c r="G1" s="106"/>
      <c r="H1" s="106"/>
      <c r="I1" s="106"/>
      <c r="J1" s="107"/>
      <c r="K1" s="105" t="s">
        <v>138</v>
      </c>
      <c r="L1" s="106"/>
      <c r="M1" s="106"/>
      <c r="N1" s="106"/>
      <c r="O1" s="106"/>
      <c r="P1" s="106"/>
      <c r="Q1" s="107"/>
    </row>
    <row r="2" spans="1:17" ht="3" customHeight="1" x14ac:dyDescent="0.25">
      <c r="A2" s="51"/>
      <c r="B2" s="52"/>
      <c r="C2" s="51"/>
      <c r="D2" s="53"/>
      <c r="E2" s="53"/>
      <c r="F2" s="53"/>
      <c r="G2" s="53"/>
      <c r="H2" s="53"/>
      <c r="I2" s="54"/>
      <c r="J2" s="55"/>
      <c r="K2" s="51"/>
      <c r="L2" s="53"/>
      <c r="M2" s="53"/>
      <c r="N2" s="53"/>
      <c r="O2" s="53"/>
      <c r="P2" s="54"/>
      <c r="Q2" s="55"/>
    </row>
    <row r="3" spans="1:17" ht="90" customHeight="1" x14ac:dyDescent="0.25">
      <c r="A3" s="7" t="s">
        <v>4</v>
      </c>
      <c r="B3" s="7" t="s">
        <v>0</v>
      </c>
      <c r="C3" s="7" t="s">
        <v>6</v>
      </c>
      <c r="D3" s="7" t="s">
        <v>9</v>
      </c>
      <c r="E3" s="7" t="s">
        <v>7</v>
      </c>
      <c r="F3" s="7" t="s">
        <v>144</v>
      </c>
      <c r="G3" s="7" t="s">
        <v>139</v>
      </c>
      <c r="H3" s="7" t="s">
        <v>8</v>
      </c>
      <c r="I3" s="7" t="s">
        <v>11</v>
      </c>
      <c r="J3" s="7" t="s">
        <v>10</v>
      </c>
      <c r="K3" s="7" t="s">
        <v>6</v>
      </c>
      <c r="L3" s="7" t="s">
        <v>9</v>
      </c>
      <c r="M3" s="7" t="s">
        <v>7</v>
      </c>
      <c r="N3" s="7" t="s">
        <v>144</v>
      </c>
      <c r="O3" s="7" t="s">
        <v>8</v>
      </c>
      <c r="P3" s="7" t="s">
        <v>11</v>
      </c>
      <c r="Q3" s="7" t="s">
        <v>10</v>
      </c>
    </row>
    <row r="4" spans="1:17" s="2" customFormat="1" ht="30" customHeight="1" x14ac:dyDescent="0.2">
      <c r="A4" s="9">
        <v>636</v>
      </c>
      <c r="B4" s="10" t="s">
        <v>76</v>
      </c>
      <c r="C4" s="11">
        <f t="shared" ref="C4:J4" si="0">SUM(C5:C7)</f>
        <v>0</v>
      </c>
      <c r="D4" s="11">
        <f t="shared" si="0"/>
        <v>0</v>
      </c>
      <c r="E4" s="11">
        <f t="shared" si="0"/>
        <v>0</v>
      </c>
      <c r="F4" s="11">
        <f t="shared" si="0"/>
        <v>15180680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ref="K4:Q4" si="1">SUM(K5:K7)</f>
        <v>0</v>
      </c>
      <c r="L4" s="11">
        <f t="shared" si="1"/>
        <v>0</v>
      </c>
      <c r="M4" s="11">
        <f t="shared" si="1"/>
        <v>0</v>
      </c>
      <c r="N4" s="11">
        <f t="shared" si="1"/>
        <v>15313790</v>
      </c>
      <c r="O4" s="11">
        <f t="shared" si="1"/>
        <v>0</v>
      </c>
      <c r="P4" s="11">
        <f t="shared" si="1"/>
        <v>0</v>
      </c>
      <c r="Q4" s="11">
        <f t="shared" si="1"/>
        <v>0</v>
      </c>
    </row>
    <row r="5" spans="1:17" s="2" customFormat="1" ht="24" customHeight="1" x14ac:dyDescent="0.2">
      <c r="A5" s="32">
        <v>63612</v>
      </c>
      <c r="B5" s="56" t="s">
        <v>91</v>
      </c>
      <c r="C5" s="33"/>
      <c r="D5" s="33"/>
      <c r="E5" s="33"/>
      <c r="F5" s="33">
        <f>14902960+32720+15000</f>
        <v>14950680</v>
      </c>
      <c r="G5" s="33"/>
      <c r="H5" s="33"/>
      <c r="I5" s="34"/>
      <c r="J5" s="34"/>
      <c r="K5" s="33"/>
      <c r="L5" s="33"/>
      <c r="M5" s="33"/>
      <c r="N5" s="33">
        <f>14965000+23790</f>
        <v>14988790</v>
      </c>
      <c r="O5" s="33"/>
      <c r="P5" s="34"/>
      <c r="Q5" s="34"/>
    </row>
    <row r="6" spans="1:17" s="2" customFormat="1" ht="24" x14ac:dyDescent="0.2">
      <c r="A6" s="32">
        <v>63613</v>
      </c>
      <c r="B6" s="56" t="s">
        <v>94</v>
      </c>
      <c r="C6" s="33"/>
      <c r="D6" s="33"/>
      <c r="E6" s="33"/>
      <c r="F6" s="33">
        <v>30000</v>
      </c>
      <c r="G6" s="33"/>
      <c r="H6" s="33"/>
      <c r="I6" s="34"/>
      <c r="J6" s="34"/>
      <c r="K6" s="33"/>
      <c r="L6" s="33"/>
      <c r="M6" s="33"/>
      <c r="N6" s="33">
        <v>25000</v>
      </c>
      <c r="O6" s="33"/>
      <c r="P6" s="34"/>
      <c r="Q6" s="34"/>
    </row>
    <row r="7" spans="1:17" s="2" customFormat="1" ht="24" customHeight="1" x14ac:dyDescent="0.2">
      <c r="A7" s="32">
        <v>63622</v>
      </c>
      <c r="B7" s="56" t="s">
        <v>96</v>
      </c>
      <c r="C7" s="33"/>
      <c r="D7" s="33"/>
      <c r="E7" s="33"/>
      <c r="F7" s="33">
        <v>200000</v>
      </c>
      <c r="G7" s="33"/>
      <c r="H7" s="33"/>
      <c r="I7" s="33"/>
      <c r="J7" s="33"/>
      <c r="K7" s="33"/>
      <c r="L7" s="33"/>
      <c r="M7" s="33"/>
      <c r="N7" s="33">
        <v>300000</v>
      </c>
      <c r="O7" s="33"/>
      <c r="P7" s="33"/>
      <c r="Q7" s="33"/>
    </row>
    <row r="8" spans="1:17" s="2" customFormat="1" ht="6" customHeight="1" x14ac:dyDescent="0.2">
      <c r="A8" s="31"/>
      <c r="B8" s="3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2" customFormat="1" ht="30" customHeight="1" x14ac:dyDescent="0.2">
      <c r="A9" s="9">
        <v>639</v>
      </c>
      <c r="B9" s="10" t="s">
        <v>71</v>
      </c>
      <c r="C9" s="11">
        <f t="shared" ref="C9:J9" si="2">SUM(C10:C11)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1080000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ref="K9:Q9" si="3">SUM(K10:K11)</f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  <c r="Q9" s="11">
        <f t="shared" si="3"/>
        <v>0</v>
      </c>
    </row>
    <row r="10" spans="1:17" s="2" customFormat="1" ht="24" x14ac:dyDescent="0.2">
      <c r="A10" s="32">
        <v>63911</v>
      </c>
      <c r="B10" s="56" t="s">
        <v>98</v>
      </c>
      <c r="C10" s="33"/>
      <c r="D10" s="33"/>
      <c r="E10" s="33"/>
      <c r="F10" s="33"/>
      <c r="G10" s="33">
        <f>119250+30000</f>
        <v>149250</v>
      </c>
      <c r="H10" s="33"/>
      <c r="I10" s="34"/>
      <c r="J10" s="34"/>
      <c r="K10" s="33"/>
      <c r="L10" s="33"/>
      <c r="M10" s="33"/>
      <c r="N10" s="33"/>
      <c r="O10" s="33"/>
      <c r="P10" s="34"/>
      <c r="Q10" s="34"/>
    </row>
    <row r="11" spans="1:17" s="2" customFormat="1" ht="24" x14ac:dyDescent="0.2">
      <c r="A11" s="32">
        <v>63931</v>
      </c>
      <c r="B11" s="56" t="s">
        <v>99</v>
      </c>
      <c r="C11" s="33"/>
      <c r="D11" s="33"/>
      <c r="E11" s="33"/>
      <c r="F11" s="33"/>
      <c r="G11" s="33">
        <f>675750+85000+170000</f>
        <v>930750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2" customFormat="1" ht="6" customHeight="1" x14ac:dyDescent="0.2">
      <c r="A12" s="31"/>
      <c r="B12" s="3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2" customFormat="1" ht="30" customHeight="1" x14ac:dyDescent="0.2">
      <c r="A13" s="9">
        <v>641</v>
      </c>
      <c r="B13" s="10" t="s">
        <v>1</v>
      </c>
      <c r="C13" s="11">
        <f t="shared" ref="C13:J13" si="4">SUM(C14)</f>
        <v>0</v>
      </c>
      <c r="D13" s="11">
        <f t="shared" si="4"/>
        <v>100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>SUM(I14)</f>
        <v>0</v>
      </c>
      <c r="J13" s="11">
        <f t="shared" si="4"/>
        <v>0</v>
      </c>
      <c r="K13" s="11">
        <f t="shared" ref="K13:Q13" si="5">SUM(K14)</f>
        <v>0</v>
      </c>
      <c r="L13" s="11">
        <f t="shared" si="5"/>
        <v>100</v>
      </c>
      <c r="M13" s="11">
        <f t="shared" si="5"/>
        <v>0</v>
      </c>
      <c r="N13" s="11">
        <f t="shared" si="5"/>
        <v>0</v>
      </c>
      <c r="O13" s="11">
        <f t="shared" si="5"/>
        <v>0</v>
      </c>
      <c r="P13" s="11">
        <f t="shared" si="5"/>
        <v>0</v>
      </c>
      <c r="Q13" s="11">
        <f t="shared" si="5"/>
        <v>0</v>
      </c>
    </row>
    <row r="14" spans="1:17" s="2" customFormat="1" ht="12.75" x14ac:dyDescent="0.2">
      <c r="A14" s="32">
        <v>64132</v>
      </c>
      <c r="B14" s="76" t="s">
        <v>77</v>
      </c>
      <c r="C14" s="33"/>
      <c r="D14" s="33">
        <v>100</v>
      </c>
      <c r="E14" s="33"/>
      <c r="F14" s="33"/>
      <c r="G14" s="33"/>
      <c r="H14" s="33"/>
      <c r="I14" s="33"/>
      <c r="J14" s="33"/>
      <c r="K14" s="33"/>
      <c r="L14" s="33">
        <f>100</f>
        <v>100</v>
      </c>
      <c r="M14" s="33"/>
      <c r="N14" s="33"/>
      <c r="O14" s="33"/>
      <c r="P14" s="33"/>
      <c r="Q14" s="33"/>
    </row>
    <row r="15" spans="1:17" s="2" customFormat="1" ht="6" customHeight="1" x14ac:dyDescent="0.2">
      <c r="A15" s="31"/>
      <c r="B15" s="3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2" customFormat="1" ht="30" customHeight="1" x14ac:dyDescent="0.2">
      <c r="A16" s="9">
        <v>652</v>
      </c>
      <c r="B16" s="10" t="s">
        <v>2</v>
      </c>
      <c r="C16" s="11">
        <f>SUM(C17:C18)</f>
        <v>0</v>
      </c>
      <c r="D16" s="11">
        <f t="shared" ref="D16:Q16" si="6">SUM(D17:D18)</f>
        <v>0</v>
      </c>
      <c r="E16" s="11">
        <f t="shared" si="6"/>
        <v>681720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611720</v>
      </c>
      <c r="N16" s="11">
        <f t="shared" si="6"/>
        <v>0</v>
      </c>
      <c r="O16" s="11">
        <f t="shared" si="6"/>
        <v>0</v>
      </c>
      <c r="P16" s="11">
        <f t="shared" si="6"/>
        <v>0</v>
      </c>
      <c r="Q16" s="11">
        <f t="shared" si="6"/>
        <v>0</v>
      </c>
    </row>
    <row r="17" spans="1:17" s="2" customFormat="1" ht="12.75" x14ac:dyDescent="0.2">
      <c r="A17" s="32">
        <v>65264</v>
      </c>
      <c r="B17" s="76" t="s">
        <v>78</v>
      </c>
      <c r="C17" s="33"/>
      <c r="D17" s="33"/>
      <c r="E17" s="33">
        <f>11720+640000</f>
        <v>651720</v>
      </c>
      <c r="F17" s="33"/>
      <c r="G17" s="33"/>
      <c r="H17" s="33"/>
      <c r="I17" s="33"/>
      <c r="J17" s="33"/>
      <c r="K17" s="33"/>
      <c r="L17" s="33"/>
      <c r="M17" s="33">
        <f>600000+11720</f>
        <v>611720</v>
      </c>
      <c r="N17" s="33"/>
      <c r="O17" s="33"/>
      <c r="P17" s="33"/>
      <c r="Q17" s="33"/>
    </row>
    <row r="18" spans="1:17" s="2" customFormat="1" ht="12.75" x14ac:dyDescent="0.2">
      <c r="A18" s="31">
        <v>65267</v>
      </c>
      <c r="B18" s="70" t="s">
        <v>142</v>
      </c>
      <c r="C18" s="78"/>
      <c r="D18" s="78"/>
      <c r="E18" s="36">
        <f>15000+15000</f>
        <v>30000</v>
      </c>
      <c r="F18" s="36"/>
      <c r="G18" s="36"/>
      <c r="H18" s="36"/>
      <c r="I18" s="36"/>
      <c r="J18" s="36"/>
      <c r="K18" s="36"/>
      <c r="L18" s="36"/>
      <c r="M18" s="93"/>
      <c r="N18" s="94"/>
      <c r="O18" s="94"/>
      <c r="P18" s="94"/>
      <c r="Q18" s="94"/>
    </row>
    <row r="19" spans="1:17" s="2" customFormat="1" ht="6" customHeight="1" x14ac:dyDescent="0.2">
      <c r="A19" s="31"/>
      <c r="B19" s="3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2" customFormat="1" ht="30" customHeight="1" x14ac:dyDescent="0.2">
      <c r="A20" s="9">
        <v>661</v>
      </c>
      <c r="B20" s="10" t="s">
        <v>72</v>
      </c>
      <c r="C20" s="11">
        <f t="shared" ref="C20:J20" si="7">SUM(C21:C23)</f>
        <v>0</v>
      </c>
      <c r="D20" s="11">
        <f>SUM(D21:D23)</f>
        <v>315000</v>
      </c>
      <c r="E20" s="11">
        <f t="shared" si="7"/>
        <v>0</v>
      </c>
      <c r="F20" s="11">
        <f t="shared" si="7"/>
        <v>0</v>
      </c>
      <c r="G20" s="11">
        <f t="shared" si="7"/>
        <v>0</v>
      </c>
      <c r="H20" s="11">
        <f t="shared" si="7"/>
        <v>0</v>
      </c>
      <c r="I20" s="11">
        <f t="shared" si="7"/>
        <v>0</v>
      </c>
      <c r="J20" s="11">
        <f t="shared" si="7"/>
        <v>0</v>
      </c>
      <c r="K20" s="11">
        <f t="shared" ref="K20:Q20" si="8">SUM(K21:K23)</f>
        <v>0</v>
      </c>
      <c r="L20" s="11">
        <f t="shared" si="8"/>
        <v>120000</v>
      </c>
      <c r="M20" s="11">
        <f t="shared" si="8"/>
        <v>0</v>
      </c>
      <c r="N20" s="11">
        <f t="shared" si="8"/>
        <v>0</v>
      </c>
      <c r="O20" s="11">
        <f t="shared" si="8"/>
        <v>0</v>
      </c>
      <c r="P20" s="11">
        <f t="shared" si="8"/>
        <v>0</v>
      </c>
      <c r="Q20" s="11">
        <f t="shared" si="8"/>
        <v>0</v>
      </c>
    </row>
    <row r="21" spans="1:17" s="2" customFormat="1" ht="12.75" x14ac:dyDescent="0.2">
      <c r="A21" s="32">
        <v>66141</v>
      </c>
      <c r="B21" s="56" t="s">
        <v>79</v>
      </c>
      <c r="C21" s="33"/>
      <c r="D21" s="33">
        <f>5000+5000</f>
        <v>10000</v>
      </c>
      <c r="E21" s="33"/>
      <c r="F21" s="33"/>
      <c r="G21" s="33"/>
      <c r="H21" s="33"/>
      <c r="I21" s="34"/>
      <c r="J21" s="34"/>
      <c r="K21" s="33"/>
      <c r="L21" s="33">
        <f>5000+5000</f>
        <v>10000</v>
      </c>
      <c r="M21" s="33"/>
      <c r="N21" s="33"/>
      <c r="O21" s="33"/>
      <c r="P21" s="34"/>
      <c r="Q21" s="34"/>
    </row>
    <row r="22" spans="1:17" s="2" customFormat="1" ht="12.75" x14ac:dyDescent="0.2">
      <c r="A22" s="32">
        <v>66142</v>
      </c>
      <c r="B22" s="56" t="s">
        <v>143</v>
      </c>
      <c r="C22" s="78"/>
      <c r="D22" s="78">
        <v>10000</v>
      </c>
      <c r="E22" s="33"/>
      <c r="F22" s="33"/>
      <c r="G22" s="33"/>
      <c r="H22" s="33"/>
      <c r="I22" s="33"/>
      <c r="J22" s="33"/>
      <c r="K22" s="34"/>
      <c r="L22" s="33">
        <v>10000</v>
      </c>
      <c r="M22" s="93"/>
      <c r="N22" s="94"/>
      <c r="O22" s="94"/>
      <c r="P22" s="94"/>
      <c r="Q22" s="94"/>
    </row>
    <row r="23" spans="1:17" s="2" customFormat="1" ht="12.75" x14ac:dyDescent="0.2">
      <c r="A23" s="32">
        <v>66151</v>
      </c>
      <c r="B23" s="56" t="s">
        <v>80</v>
      </c>
      <c r="C23" s="33"/>
      <c r="D23" s="33">
        <v>295000</v>
      </c>
      <c r="E23" s="33"/>
      <c r="F23" s="33"/>
      <c r="G23" s="33"/>
      <c r="H23" s="33"/>
      <c r="I23" s="34"/>
      <c r="J23" s="34"/>
      <c r="K23" s="33"/>
      <c r="L23" s="33">
        <f>100000</f>
        <v>100000</v>
      </c>
      <c r="M23" s="33"/>
      <c r="N23" s="33"/>
      <c r="O23" s="33"/>
      <c r="P23" s="34"/>
      <c r="Q23" s="34"/>
    </row>
    <row r="24" spans="1:17" s="2" customFormat="1" ht="6" customHeight="1" x14ac:dyDescent="0.2">
      <c r="A24" s="31"/>
      <c r="B24" s="35"/>
      <c r="C24" s="36"/>
      <c r="D24" s="36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7"/>
      <c r="Q24" s="37"/>
    </row>
    <row r="25" spans="1:17" s="2" customFormat="1" ht="30" customHeight="1" x14ac:dyDescent="0.2">
      <c r="A25" s="9">
        <v>663</v>
      </c>
      <c r="B25" s="10" t="s">
        <v>73</v>
      </c>
      <c r="C25" s="11">
        <f t="shared" ref="C25:J25" si="9">SUM(C26:C31)</f>
        <v>0</v>
      </c>
      <c r="D25" s="11">
        <f t="shared" si="9"/>
        <v>0</v>
      </c>
      <c r="E25" s="11">
        <f t="shared" si="9"/>
        <v>0</v>
      </c>
      <c r="F25" s="11">
        <f t="shared" si="9"/>
        <v>0</v>
      </c>
      <c r="G25" s="11">
        <f t="shared" si="9"/>
        <v>0</v>
      </c>
      <c r="H25" s="11">
        <f t="shared" si="9"/>
        <v>321000</v>
      </c>
      <c r="I25" s="11">
        <f t="shared" si="9"/>
        <v>0</v>
      </c>
      <c r="J25" s="11">
        <f t="shared" si="9"/>
        <v>0</v>
      </c>
      <c r="K25" s="11">
        <f t="shared" ref="K25:Q25" si="10">SUM(K26:K31)</f>
        <v>0</v>
      </c>
      <c r="L25" s="11">
        <f t="shared" si="10"/>
        <v>0</v>
      </c>
      <c r="M25" s="11">
        <f t="shared" si="10"/>
        <v>0</v>
      </c>
      <c r="N25" s="11">
        <f t="shared" si="10"/>
        <v>0</v>
      </c>
      <c r="O25" s="11">
        <f t="shared" si="10"/>
        <v>55000</v>
      </c>
      <c r="P25" s="11">
        <f t="shared" si="10"/>
        <v>0</v>
      </c>
      <c r="Q25" s="11">
        <f t="shared" si="10"/>
        <v>0</v>
      </c>
    </row>
    <row r="26" spans="1:17" s="2" customFormat="1" ht="12.75" x14ac:dyDescent="0.2">
      <c r="A26" s="32">
        <v>66311</v>
      </c>
      <c r="B26" s="56" t="s">
        <v>83</v>
      </c>
      <c r="C26" s="33"/>
      <c r="D26" s="33"/>
      <c r="E26" s="33"/>
      <c r="F26" s="33"/>
      <c r="G26" s="33"/>
      <c r="H26" s="33">
        <v>51000</v>
      </c>
      <c r="I26" s="34"/>
      <c r="J26" s="34"/>
      <c r="K26" s="33"/>
      <c r="L26" s="33"/>
      <c r="M26" s="33"/>
      <c r="N26" s="33"/>
      <c r="O26" s="33">
        <f>20000</f>
        <v>20000</v>
      </c>
      <c r="P26" s="34"/>
      <c r="Q26" s="34"/>
    </row>
    <row r="27" spans="1:17" s="2" customFormat="1" ht="12.75" x14ac:dyDescent="0.2">
      <c r="A27" s="32">
        <v>66312</v>
      </c>
      <c r="B27" s="56" t="s">
        <v>85</v>
      </c>
      <c r="C27" s="33"/>
      <c r="D27" s="33"/>
      <c r="E27" s="33"/>
      <c r="F27" s="33"/>
      <c r="G27" s="33"/>
      <c r="H27" s="33">
        <v>20000</v>
      </c>
      <c r="I27" s="34"/>
      <c r="J27" s="34"/>
      <c r="K27" s="33"/>
      <c r="L27" s="33"/>
      <c r="M27" s="33"/>
      <c r="N27" s="33"/>
      <c r="O27" s="33">
        <f>10000</f>
        <v>10000</v>
      </c>
      <c r="P27" s="34"/>
      <c r="Q27" s="34"/>
    </row>
    <row r="28" spans="1:17" s="2" customFormat="1" ht="12.75" x14ac:dyDescent="0.2">
      <c r="A28" s="32">
        <v>66313</v>
      </c>
      <c r="B28" s="56" t="s">
        <v>87</v>
      </c>
      <c r="C28" s="33"/>
      <c r="D28" s="33"/>
      <c r="E28" s="33"/>
      <c r="F28" s="33"/>
      <c r="G28" s="33"/>
      <c r="H28" s="33">
        <v>100000</v>
      </c>
      <c r="I28" s="34"/>
      <c r="J28" s="34"/>
      <c r="K28" s="33"/>
      <c r="L28" s="33"/>
      <c r="M28" s="33"/>
      <c r="N28" s="33"/>
      <c r="O28" s="33">
        <f>20000</f>
        <v>20000</v>
      </c>
      <c r="P28" s="34"/>
      <c r="Q28" s="34"/>
    </row>
    <row r="29" spans="1:17" s="2" customFormat="1" ht="12.75" x14ac:dyDescent="0.2">
      <c r="A29" s="32">
        <v>66321</v>
      </c>
      <c r="B29" s="56" t="s">
        <v>84</v>
      </c>
      <c r="C29" s="33"/>
      <c r="D29" s="33"/>
      <c r="E29" s="33"/>
      <c r="F29" s="33"/>
      <c r="G29" s="33"/>
      <c r="H29" s="33">
        <v>25000</v>
      </c>
      <c r="I29" s="34"/>
      <c r="J29" s="34"/>
      <c r="K29" s="33"/>
      <c r="L29" s="33"/>
      <c r="M29" s="33"/>
      <c r="N29" s="33"/>
      <c r="O29" s="33">
        <f>2000</f>
        <v>2000</v>
      </c>
      <c r="P29" s="34"/>
      <c r="Q29" s="34"/>
    </row>
    <row r="30" spans="1:17" s="2" customFormat="1" ht="12.75" x14ac:dyDescent="0.2">
      <c r="A30" s="32">
        <v>66322</v>
      </c>
      <c r="B30" s="56" t="s">
        <v>86</v>
      </c>
      <c r="C30" s="33"/>
      <c r="D30" s="33"/>
      <c r="E30" s="33"/>
      <c r="F30" s="33"/>
      <c r="G30" s="33"/>
      <c r="H30" s="33">
        <v>50000</v>
      </c>
      <c r="I30" s="34"/>
      <c r="J30" s="34"/>
      <c r="K30" s="33"/>
      <c r="L30" s="33"/>
      <c r="M30" s="33"/>
      <c r="N30" s="33"/>
      <c r="O30" s="33">
        <v>1000</v>
      </c>
      <c r="P30" s="34"/>
      <c r="Q30" s="34"/>
    </row>
    <row r="31" spans="1:17" s="2" customFormat="1" ht="12.75" x14ac:dyDescent="0.2">
      <c r="A31" s="32">
        <v>66323</v>
      </c>
      <c r="B31" s="56" t="s">
        <v>88</v>
      </c>
      <c r="C31" s="33"/>
      <c r="D31" s="33"/>
      <c r="E31" s="33"/>
      <c r="F31" s="33"/>
      <c r="G31" s="33"/>
      <c r="H31" s="33">
        <v>75000</v>
      </c>
      <c r="I31" s="33"/>
      <c r="J31" s="33"/>
      <c r="K31" s="33"/>
      <c r="L31" s="33"/>
      <c r="M31" s="33"/>
      <c r="N31" s="33"/>
      <c r="O31" s="33">
        <v>2000</v>
      </c>
      <c r="P31" s="33"/>
      <c r="Q31" s="33"/>
    </row>
    <row r="32" spans="1:17" s="2" customFormat="1" ht="6" customHeight="1" x14ac:dyDescent="0.2">
      <c r="A32" s="31"/>
      <c r="B32" s="3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s="2" customFormat="1" ht="30" customHeight="1" x14ac:dyDescent="0.2">
      <c r="A33" s="9">
        <v>671</v>
      </c>
      <c r="B33" s="10" t="s">
        <v>74</v>
      </c>
      <c r="C33" s="11">
        <f t="shared" ref="C33:J33" si="11">SUM(C34:C35)</f>
        <v>3549800</v>
      </c>
      <c r="D33" s="11">
        <f t="shared" si="11"/>
        <v>0</v>
      </c>
      <c r="E33" s="11">
        <f t="shared" si="11"/>
        <v>0</v>
      </c>
      <c r="F33" s="11">
        <f t="shared" si="11"/>
        <v>0</v>
      </c>
      <c r="G33" s="11">
        <f t="shared" si="11"/>
        <v>0</v>
      </c>
      <c r="H33" s="11">
        <f t="shared" si="11"/>
        <v>0</v>
      </c>
      <c r="I33" s="11">
        <f t="shared" si="11"/>
        <v>0</v>
      </c>
      <c r="J33" s="11">
        <f t="shared" si="11"/>
        <v>0</v>
      </c>
      <c r="K33" s="11">
        <f t="shared" ref="K33:Q33" si="12">SUM(K34:K35)</f>
        <v>6575475</v>
      </c>
      <c r="L33" s="11">
        <f t="shared" si="12"/>
        <v>0</v>
      </c>
      <c r="M33" s="11">
        <f t="shared" si="12"/>
        <v>0</v>
      </c>
      <c r="N33" s="11">
        <f t="shared" si="12"/>
        <v>0</v>
      </c>
      <c r="O33" s="11">
        <f t="shared" si="12"/>
        <v>0</v>
      </c>
      <c r="P33" s="11">
        <f t="shared" si="12"/>
        <v>0</v>
      </c>
      <c r="Q33" s="11">
        <f t="shared" si="12"/>
        <v>0</v>
      </c>
    </row>
    <row r="34" spans="1:17" s="2" customFormat="1" ht="12.75" x14ac:dyDescent="0.2">
      <c r="A34" s="71">
        <v>67111</v>
      </c>
      <c r="B34" s="70" t="s">
        <v>90</v>
      </c>
      <c r="C34" s="33">
        <v>2725300</v>
      </c>
      <c r="D34" s="33"/>
      <c r="E34" s="33"/>
      <c r="F34" s="33"/>
      <c r="G34" s="33"/>
      <c r="H34" s="33"/>
      <c r="I34" s="34"/>
      <c r="J34" s="34"/>
      <c r="K34" s="33">
        <v>3500475</v>
      </c>
      <c r="L34" s="33"/>
      <c r="M34" s="33"/>
      <c r="N34" s="33"/>
      <c r="O34" s="33"/>
      <c r="P34" s="34"/>
      <c r="Q34" s="34"/>
    </row>
    <row r="35" spans="1:17" s="2" customFormat="1" ht="24" x14ac:dyDescent="0.2">
      <c r="A35" s="32">
        <v>67121</v>
      </c>
      <c r="B35" s="70" t="s">
        <v>89</v>
      </c>
      <c r="C35" s="33">
        <v>824500</v>
      </c>
      <c r="D35" s="33"/>
      <c r="E35" s="33"/>
      <c r="F35" s="33"/>
      <c r="G35" s="33"/>
      <c r="H35" s="33"/>
      <c r="I35" s="33"/>
      <c r="J35" s="33"/>
      <c r="K35" s="33">
        <v>3075000</v>
      </c>
      <c r="L35" s="33"/>
      <c r="M35" s="33"/>
      <c r="N35" s="33"/>
      <c r="O35" s="33"/>
      <c r="P35" s="33"/>
      <c r="Q35" s="33"/>
    </row>
    <row r="36" spans="1:17" s="2" customFormat="1" ht="6" customHeight="1" x14ac:dyDescent="0.2">
      <c r="A36" s="31"/>
      <c r="B36" s="3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s="2" customFormat="1" ht="24.95" customHeight="1" x14ac:dyDescent="0.2">
      <c r="A37" s="9">
        <v>683</v>
      </c>
      <c r="B37" s="10" t="s">
        <v>3</v>
      </c>
      <c r="C37" s="11">
        <f t="shared" ref="C37:J37" si="13">SUM(C38)</f>
        <v>0</v>
      </c>
      <c r="D37" s="11">
        <f t="shared" si="13"/>
        <v>15000</v>
      </c>
      <c r="E37" s="11">
        <f t="shared" si="13"/>
        <v>0</v>
      </c>
      <c r="F37" s="11">
        <f t="shared" si="13"/>
        <v>0</v>
      </c>
      <c r="G37" s="11">
        <f t="shared" si="13"/>
        <v>0</v>
      </c>
      <c r="H37" s="11">
        <f t="shared" si="13"/>
        <v>0</v>
      </c>
      <c r="I37" s="11">
        <f t="shared" si="13"/>
        <v>0</v>
      </c>
      <c r="J37" s="11">
        <f t="shared" si="13"/>
        <v>0</v>
      </c>
      <c r="K37" s="11">
        <f t="shared" ref="K37:Q37" si="14">SUM(K38)</f>
        <v>0</v>
      </c>
      <c r="L37" s="11">
        <f t="shared" si="14"/>
        <v>10000</v>
      </c>
      <c r="M37" s="11">
        <f t="shared" si="14"/>
        <v>0</v>
      </c>
      <c r="N37" s="11">
        <f t="shared" si="14"/>
        <v>0</v>
      </c>
      <c r="O37" s="11">
        <f t="shared" si="14"/>
        <v>0</v>
      </c>
      <c r="P37" s="11">
        <f t="shared" si="14"/>
        <v>0</v>
      </c>
      <c r="Q37" s="11">
        <f t="shared" si="14"/>
        <v>0</v>
      </c>
    </row>
    <row r="38" spans="1:17" s="2" customFormat="1" ht="12.75" x14ac:dyDescent="0.2">
      <c r="A38" s="32">
        <v>68311</v>
      </c>
      <c r="B38" s="76" t="s">
        <v>3</v>
      </c>
      <c r="C38" s="33"/>
      <c r="D38" s="33">
        <v>15000</v>
      </c>
      <c r="E38" s="33"/>
      <c r="F38" s="33"/>
      <c r="G38" s="33"/>
      <c r="H38" s="33"/>
      <c r="I38" s="33"/>
      <c r="J38" s="33"/>
      <c r="K38" s="33"/>
      <c r="L38" s="33">
        <v>10000</v>
      </c>
      <c r="M38" s="33"/>
      <c r="N38" s="33"/>
      <c r="O38" s="33"/>
      <c r="P38" s="33"/>
      <c r="Q38" s="33"/>
    </row>
    <row r="39" spans="1:17" s="2" customFormat="1" ht="6" customHeight="1" x14ac:dyDescent="0.2">
      <c r="A39" s="31"/>
      <c r="B39" s="3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20.100000000000001" customHeight="1" x14ac:dyDescent="0.25">
      <c r="A40" s="57"/>
      <c r="B40" s="58" t="s">
        <v>5</v>
      </c>
      <c r="C40" s="59">
        <f>C4+C9+C13+C16+C20+C25+C33+C37</f>
        <v>3549800</v>
      </c>
      <c r="D40" s="59">
        <f t="shared" ref="D40:Q40" si="15">D4+D9+D13+D16+D20+D25+D33+D37</f>
        <v>330100</v>
      </c>
      <c r="E40" s="59">
        <f t="shared" si="15"/>
        <v>681720</v>
      </c>
      <c r="F40" s="59">
        <f t="shared" si="15"/>
        <v>15180680</v>
      </c>
      <c r="G40" s="59">
        <f t="shared" si="15"/>
        <v>1080000</v>
      </c>
      <c r="H40" s="59">
        <f t="shared" si="15"/>
        <v>321000</v>
      </c>
      <c r="I40" s="59">
        <f t="shared" si="15"/>
        <v>0</v>
      </c>
      <c r="J40" s="59">
        <f t="shared" si="15"/>
        <v>0</v>
      </c>
      <c r="K40" s="59">
        <f t="shared" si="15"/>
        <v>6575475</v>
      </c>
      <c r="L40" s="59">
        <f t="shared" si="15"/>
        <v>130100</v>
      </c>
      <c r="M40" s="59">
        <f t="shared" si="15"/>
        <v>611720</v>
      </c>
      <c r="N40" s="59">
        <f t="shared" si="15"/>
        <v>15313790</v>
      </c>
      <c r="O40" s="59">
        <f t="shared" si="15"/>
        <v>55000</v>
      </c>
      <c r="P40" s="59">
        <f t="shared" si="15"/>
        <v>0</v>
      </c>
      <c r="Q40" s="59">
        <f t="shared" si="15"/>
        <v>0</v>
      </c>
    </row>
    <row r="42" spans="1:17" x14ac:dyDescent="0.25">
      <c r="M42" s="104" t="s">
        <v>147</v>
      </c>
      <c r="N42" s="104"/>
      <c r="O42" s="104"/>
      <c r="P42" s="90"/>
    </row>
    <row r="55" spans="1:17" s="1" customFormat="1" x14ac:dyDescent="0.25">
      <c r="A55" s="60"/>
      <c r="B55" s="60"/>
      <c r="C55" s="60"/>
      <c r="D55" s="61"/>
      <c r="E55" s="60"/>
      <c r="F55" s="60"/>
      <c r="G55" s="60"/>
      <c r="H55" s="60"/>
      <c r="I55" s="62"/>
      <c r="J55" s="62"/>
      <c r="K55" s="60"/>
      <c r="L55" s="61"/>
      <c r="M55" s="60"/>
      <c r="N55" s="60"/>
      <c r="O55" s="60"/>
      <c r="P55" s="62"/>
      <c r="Q55" s="62"/>
    </row>
  </sheetData>
  <mergeCells count="3">
    <mergeCell ref="C1:J1"/>
    <mergeCell ref="K1:Q1"/>
    <mergeCell ref="M42:O42"/>
  </mergeCells>
  <pageMargins left="0.11811023622047245" right="0.11811023622047245" top="0.19685039370078741" bottom="0.19685039370078741" header="0" footer="0"/>
  <pageSetup scale="65" orientation="landscape" horizontalDpi="200" verticalDpi="200" r:id="rId1"/>
  <ignoredErrors>
    <ignoredError sqref="O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zoomScale="90" zoomScaleNormal="90" workbookViewId="0">
      <selection activeCell="C1" sqref="C1:M1"/>
    </sheetView>
  </sheetViews>
  <sheetFormatPr defaultRowHeight="15" x14ac:dyDescent="0.25"/>
  <cols>
    <col min="1" max="1" width="10.7109375" style="60" customWidth="1"/>
    <col min="2" max="2" width="50.7109375" style="60" customWidth="1"/>
    <col min="3" max="5" width="12.7109375" style="60" customWidth="1"/>
    <col min="6" max="6" width="12.7109375" style="87" customWidth="1"/>
    <col min="7" max="11" width="12.7109375" style="60" customWidth="1"/>
    <col min="12" max="13" width="12.7109375" style="62" customWidth="1"/>
    <col min="14" max="15" width="12.7109375" customWidth="1"/>
  </cols>
  <sheetData>
    <row r="1" spans="1:53" ht="50.1" customHeight="1" x14ac:dyDescent="0.25">
      <c r="A1" s="68"/>
      <c r="B1" s="69"/>
      <c r="C1" s="105" t="s">
        <v>131</v>
      </c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83" t="s">
        <v>75</v>
      </c>
      <c r="O1" s="83" t="s">
        <v>128</v>
      </c>
      <c r="P1" s="84"/>
      <c r="Q1" s="82"/>
      <c r="R1" s="82"/>
      <c r="S1" s="82"/>
      <c r="T1" s="82"/>
      <c r="U1" s="82"/>
      <c r="V1" s="82"/>
      <c r="W1" s="82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ht="3" customHeight="1" x14ac:dyDescent="0.25">
      <c r="A2" s="51"/>
      <c r="B2" s="52"/>
      <c r="C2" s="51"/>
      <c r="D2" s="51"/>
      <c r="E2" s="53"/>
      <c r="F2" s="86"/>
      <c r="G2" s="53"/>
      <c r="H2" s="53"/>
      <c r="I2" s="53"/>
      <c r="J2" s="53"/>
      <c r="K2" s="53"/>
      <c r="L2" s="54"/>
      <c r="M2" s="55"/>
      <c r="N2" s="79"/>
    </row>
    <row r="3" spans="1:53" ht="90" customHeight="1" x14ac:dyDescent="0.25">
      <c r="A3" s="7" t="s">
        <v>4</v>
      </c>
      <c r="B3" s="7" t="s">
        <v>0</v>
      </c>
      <c r="C3" s="7" t="s">
        <v>125</v>
      </c>
      <c r="D3" s="7" t="s">
        <v>133</v>
      </c>
      <c r="E3" s="7" t="s">
        <v>129</v>
      </c>
      <c r="F3" s="7" t="s">
        <v>6</v>
      </c>
      <c r="G3" s="7" t="s">
        <v>9</v>
      </c>
      <c r="H3" s="7" t="s">
        <v>7</v>
      </c>
      <c r="I3" s="7" t="s">
        <v>144</v>
      </c>
      <c r="J3" s="7" t="s">
        <v>139</v>
      </c>
      <c r="K3" s="7" t="s">
        <v>8</v>
      </c>
      <c r="L3" s="7" t="s">
        <v>11</v>
      </c>
      <c r="M3" s="7" t="s">
        <v>10</v>
      </c>
      <c r="N3" s="7" t="s">
        <v>28</v>
      </c>
      <c r="O3" s="7" t="s">
        <v>127</v>
      </c>
    </row>
    <row r="4" spans="1:53" ht="17.100000000000001" customHeight="1" x14ac:dyDescent="0.25">
      <c r="A4" s="39">
        <v>31</v>
      </c>
      <c r="B4" s="40" t="s">
        <v>44</v>
      </c>
      <c r="C4" s="8">
        <f>C5+C10+C13</f>
        <v>15485995</v>
      </c>
      <c r="D4" s="8">
        <f>D5+D10+D13</f>
        <v>16195906</v>
      </c>
      <c r="E4" s="8">
        <f t="shared" ref="E4:M4" si="0">E5+E10+E13</f>
        <v>5</v>
      </c>
      <c r="F4" s="8">
        <f t="shared" si="0"/>
        <v>1732000</v>
      </c>
      <c r="G4" s="8">
        <f t="shared" si="0"/>
        <v>0</v>
      </c>
      <c r="H4" s="8">
        <f t="shared" si="0"/>
        <v>131600</v>
      </c>
      <c r="I4" s="8">
        <f t="shared" si="0"/>
        <v>13569440</v>
      </c>
      <c r="J4" s="8">
        <f t="shared" ref="J4" si="1">J5+J10+J13</f>
        <v>762861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v>16164519</v>
      </c>
      <c r="O4" s="8">
        <v>16148160</v>
      </c>
    </row>
    <row r="5" spans="1:53" s="2" customFormat="1" ht="17.100000000000001" customHeight="1" x14ac:dyDescent="0.2">
      <c r="A5" s="39">
        <v>311</v>
      </c>
      <c r="B5" s="40" t="s">
        <v>17</v>
      </c>
      <c r="C5" s="8">
        <f t="shared" ref="C5" si="2">SUM(C6:C8)</f>
        <v>12705697</v>
      </c>
      <c r="D5" s="8">
        <f t="shared" ref="D5:M5" si="3">SUM(D6:D8)</f>
        <v>13083826</v>
      </c>
      <c r="E5" s="8">
        <f t="shared" si="3"/>
        <v>0</v>
      </c>
      <c r="F5" s="8">
        <f t="shared" si="3"/>
        <v>1385000</v>
      </c>
      <c r="G5" s="8">
        <f t="shared" si="3"/>
        <v>0</v>
      </c>
      <c r="H5" s="8">
        <f t="shared" si="3"/>
        <v>108600</v>
      </c>
      <c r="I5" s="8">
        <f t="shared" si="3"/>
        <v>11016687</v>
      </c>
      <c r="J5" s="8">
        <f t="shared" ref="J5" si="4">SUM(J6:J8)</f>
        <v>573539</v>
      </c>
      <c r="K5" s="8">
        <f t="shared" si="3"/>
        <v>0</v>
      </c>
      <c r="L5" s="8">
        <f t="shared" si="3"/>
        <v>0</v>
      </c>
      <c r="M5" s="8">
        <f t="shared" si="3"/>
        <v>0</v>
      </c>
      <c r="N5" s="8"/>
      <c r="O5" s="8"/>
    </row>
    <row r="6" spans="1:53" s="2" customFormat="1" ht="12" customHeight="1" x14ac:dyDescent="0.2">
      <c r="A6" s="41">
        <v>3111</v>
      </c>
      <c r="B6" s="41" t="s">
        <v>108</v>
      </c>
      <c r="C6" s="12">
        <v>12545697</v>
      </c>
      <c r="D6" s="12">
        <f>SUM(E6:M6)</f>
        <v>12893826</v>
      </c>
      <c r="E6" s="12"/>
      <c r="F6" s="12">
        <v>1375000</v>
      </c>
      <c r="G6" s="72"/>
      <c r="H6" s="72">
        <v>108600</v>
      </c>
      <c r="I6" s="72">
        <v>10836687</v>
      </c>
      <c r="J6" s="72">
        <v>573539</v>
      </c>
      <c r="K6" s="72"/>
      <c r="L6" s="72"/>
      <c r="M6" s="72"/>
      <c r="N6" s="72"/>
      <c r="O6" s="72"/>
    </row>
    <row r="7" spans="1:53" s="2" customFormat="1" ht="12" customHeight="1" x14ac:dyDescent="0.2">
      <c r="A7" s="41">
        <v>3113</v>
      </c>
      <c r="B7" s="41" t="s">
        <v>107</v>
      </c>
      <c r="C7" s="12">
        <v>10000</v>
      </c>
      <c r="D7" s="12">
        <f t="shared" ref="D7:D70" si="5">SUM(E7:M7)</f>
        <v>20000</v>
      </c>
      <c r="E7" s="72"/>
      <c r="F7" s="72"/>
      <c r="G7" s="72"/>
      <c r="H7" s="72"/>
      <c r="I7" s="72">
        <v>20000</v>
      </c>
      <c r="J7" s="72"/>
      <c r="K7" s="72"/>
      <c r="L7" s="72"/>
      <c r="M7" s="72"/>
      <c r="N7" s="72"/>
      <c r="O7" s="72"/>
    </row>
    <row r="8" spans="1:53" s="2" customFormat="1" ht="12" customHeight="1" x14ac:dyDescent="0.2">
      <c r="A8" s="41">
        <v>3114</v>
      </c>
      <c r="B8" s="41" t="s">
        <v>109</v>
      </c>
      <c r="C8" s="12">
        <v>150000</v>
      </c>
      <c r="D8" s="12">
        <f t="shared" si="5"/>
        <v>170000</v>
      </c>
      <c r="E8" s="72"/>
      <c r="F8" s="72">
        <v>10000</v>
      </c>
      <c r="G8" s="12"/>
      <c r="H8" s="12"/>
      <c r="I8" s="12">
        <v>160000</v>
      </c>
      <c r="J8" s="12"/>
      <c r="K8" s="12"/>
      <c r="L8" s="12"/>
      <c r="M8" s="12"/>
      <c r="N8" s="12"/>
      <c r="O8" s="12"/>
    </row>
    <row r="9" spans="1:53" s="2" customFormat="1" ht="6" customHeight="1" x14ac:dyDescent="0.2">
      <c r="A9" s="42"/>
      <c r="B9" s="42"/>
      <c r="C9" s="12"/>
      <c r="D9" s="12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</row>
    <row r="10" spans="1:53" s="2" customFormat="1" ht="17.100000000000001" customHeight="1" x14ac:dyDescent="0.2">
      <c r="A10" s="39">
        <v>312</v>
      </c>
      <c r="B10" s="40" t="s">
        <v>18</v>
      </c>
      <c r="C10" s="8">
        <f t="shared" ref="C10:M10" si="6">C11</f>
        <v>605000</v>
      </c>
      <c r="D10" s="8">
        <f t="shared" si="6"/>
        <v>715000</v>
      </c>
      <c r="E10" s="8">
        <f t="shared" si="6"/>
        <v>0</v>
      </c>
      <c r="F10" s="8">
        <f t="shared" si="6"/>
        <v>85000</v>
      </c>
      <c r="G10" s="8">
        <f t="shared" si="6"/>
        <v>0</v>
      </c>
      <c r="H10" s="8">
        <f t="shared" si="6"/>
        <v>5000</v>
      </c>
      <c r="I10" s="8">
        <f t="shared" si="6"/>
        <v>550000</v>
      </c>
      <c r="J10" s="8">
        <f t="shared" si="6"/>
        <v>75000</v>
      </c>
      <c r="K10" s="8">
        <f t="shared" si="6"/>
        <v>0</v>
      </c>
      <c r="L10" s="8">
        <f t="shared" si="6"/>
        <v>0</v>
      </c>
      <c r="M10" s="8">
        <f t="shared" si="6"/>
        <v>0</v>
      </c>
      <c r="N10" s="8"/>
      <c r="O10" s="8"/>
    </row>
    <row r="11" spans="1:53" s="2" customFormat="1" ht="12" customHeight="1" x14ac:dyDescent="0.2">
      <c r="A11" s="41">
        <v>3121</v>
      </c>
      <c r="B11" s="41" t="s">
        <v>18</v>
      </c>
      <c r="C11" s="12">
        <v>605000</v>
      </c>
      <c r="D11" s="12">
        <f t="shared" si="5"/>
        <v>715000</v>
      </c>
      <c r="E11" s="72"/>
      <c r="F11" s="72">
        <v>85000</v>
      </c>
      <c r="G11" s="12"/>
      <c r="H11" s="12">
        <v>5000</v>
      </c>
      <c r="I11" s="12">
        <v>550000</v>
      </c>
      <c r="J11" s="12">
        <v>75000</v>
      </c>
      <c r="K11" s="12"/>
      <c r="L11" s="12"/>
      <c r="M11" s="12"/>
      <c r="N11" s="12"/>
      <c r="O11" s="12"/>
    </row>
    <row r="12" spans="1:53" s="2" customFormat="1" ht="6" customHeight="1" x14ac:dyDescent="0.2">
      <c r="A12" s="42"/>
      <c r="B12" s="42"/>
      <c r="C12" s="12"/>
      <c r="D12" s="1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53" s="2" customFormat="1" ht="17.100000000000001" customHeight="1" x14ac:dyDescent="0.2">
      <c r="A13" s="39">
        <v>313</v>
      </c>
      <c r="B13" s="40" t="s">
        <v>19</v>
      </c>
      <c r="C13" s="8">
        <f t="shared" ref="C13:M13" si="7">C14</f>
        <v>2175298</v>
      </c>
      <c r="D13" s="8">
        <f t="shared" si="7"/>
        <v>2397080</v>
      </c>
      <c r="E13" s="8">
        <f t="shared" si="7"/>
        <v>5</v>
      </c>
      <c r="F13" s="8">
        <f t="shared" si="7"/>
        <v>262000</v>
      </c>
      <c r="G13" s="8">
        <f t="shared" si="7"/>
        <v>0</v>
      </c>
      <c r="H13" s="8">
        <f t="shared" si="7"/>
        <v>18000</v>
      </c>
      <c r="I13" s="8">
        <f t="shared" si="7"/>
        <v>2002753</v>
      </c>
      <c r="J13" s="8">
        <f t="shared" si="7"/>
        <v>114322</v>
      </c>
      <c r="K13" s="8">
        <f t="shared" si="7"/>
        <v>0</v>
      </c>
      <c r="L13" s="8">
        <f t="shared" si="7"/>
        <v>0</v>
      </c>
      <c r="M13" s="8">
        <f t="shared" si="7"/>
        <v>0</v>
      </c>
      <c r="N13" s="8"/>
      <c r="O13" s="8"/>
    </row>
    <row r="14" spans="1:53" s="2" customFormat="1" ht="12" customHeight="1" x14ac:dyDescent="0.2">
      <c r="A14" s="41">
        <v>3132</v>
      </c>
      <c r="B14" s="41" t="s">
        <v>19</v>
      </c>
      <c r="C14" s="12">
        <v>2175298</v>
      </c>
      <c r="D14" s="12">
        <f t="shared" si="5"/>
        <v>2397080</v>
      </c>
      <c r="E14" s="12">
        <v>5</v>
      </c>
      <c r="F14" s="12">
        <v>262000</v>
      </c>
      <c r="G14" s="12"/>
      <c r="H14" s="12">
        <v>18000</v>
      </c>
      <c r="I14" s="12">
        <v>2002753</v>
      </c>
      <c r="J14" s="12">
        <v>114322</v>
      </c>
      <c r="K14" s="12"/>
      <c r="L14" s="46"/>
      <c r="M14" s="46"/>
      <c r="N14" s="46"/>
      <c r="O14" s="46"/>
    </row>
    <row r="15" spans="1:53" s="2" customFormat="1" ht="6" customHeight="1" x14ac:dyDescent="0.2">
      <c r="A15" s="42"/>
      <c r="B15" s="42"/>
      <c r="C15" s="12"/>
      <c r="D15" s="12"/>
      <c r="E15" s="44"/>
      <c r="F15" s="44"/>
      <c r="G15" s="44"/>
      <c r="H15" s="44"/>
      <c r="I15" s="44"/>
      <c r="J15" s="44"/>
      <c r="K15" s="44"/>
      <c r="L15" s="45"/>
      <c r="M15" s="45"/>
      <c r="N15" s="45"/>
      <c r="O15" s="45"/>
    </row>
    <row r="16" spans="1:53" s="2" customFormat="1" ht="17.100000000000001" customHeight="1" x14ac:dyDescent="0.2">
      <c r="A16" s="39">
        <v>32</v>
      </c>
      <c r="B16" s="40" t="s">
        <v>45</v>
      </c>
      <c r="C16" s="8">
        <f t="shared" ref="C16" si="8">C17+C23+C31+C42+C45</f>
        <v>3374740</v>
      </c>
      <c r="D16" s="8">
        <f t="shared" ref="D16:M16" si="9">D17+D23+D31+D42+D45</f>
        <v>2930875</v>
      </c>
      <c r="E16" s="8">
        <f t="shared" si="9"/>
        <v>41835</v>
      </c>
      <c r="F16" s="8">
        <f t="shared" si="9"/>
        <v>1357325</v>
      </c>
      <c r="G16" s="8">
        <f t="shared" si="9"/>
        <v>179600</v>
      </c>
      <c r="H16" s="8">
        <f t="shared" si="9"/>
        <v>545120</v>
      </c>
      <c r="I16" s="8">
        <f t="shared" si="9"/>
        <v>294845</v>
      </c>
      <c r="J16" s="8">
        <f t="shared" ref="J16" si="10">J17+J23+J31+J42+J45</f>
        <v>429750</v>
      </c>
      <c r="K16" s="8">
        <f t="shared" si="9"/>
        <v>82400</v>
      </c>
      <c r="L16" s="8">
        <f t="shared" si="9"/>
        <v>0</v>
      </c>
      <c r="M16" s="8">
        <f t="shared" si="9"/>
        <v>0</v>
      </c>
      <c r="N16" s="8">
        <v>2993681</v>
      </c>
      <c r="O16" s="8">
        <v>2741925</v>
      </c>
    </row>
    <row r="17" spans="1:15" s="2" customFormat="1" ht="17.100000000000001" customHeight="1" x14ac:dyDescent="0.2">
      <c r="A17" s="39">
        <v>321</v>
      </c>
      <c r="B17" s="40" t="s">
        <v>20</v>
      </c>
      <c r="C17" s="8">
        <f t="shared" ref="C17" si="11">SUM(C18:C21)</f>
        <v>328000</v>
      </c>
      <c r="D17" s="8">
        <f t="shared" ref="D17:M17" si="12">SUM(D18:D21)</f>
        <v>391719</v>
      </c>
      <c r="E17" s="8">
        <f t="shared" si="12"/>
        <v>8819</v>
      </c>
      <c r="F17" s="8">
        <f t="shared" si="12"/>
        <v>85150</v>
      </c>
      <c r="G17" s="8">
        <f t="shared" si="12"/>
        <v>4000</v>
      </c>
      <c r="H17" s="8">
        <f t="shared" si="12"/>
        <v>500</v>
      </c>
      <c r="I17" s="8">
        <f t="shared" si="12"/>
        <v>211000</v>
      </c>
      <c r="J17" s="8">
        <f t="shared" ref="J17" si="13">SUM(J18:J21)</f>
        <v>77250</v>
      </c>
      <c r="K17" s="8">
        <f t="shared" si="12"/>
        <v>5000</v>
      </c>
      <c r="L17" s="8">
        <f t="shared" si="12"/>
        <v>0</v>
      </c>
      <c r="M17" s="8">
        <f t="shared" si="12"/>
        <v>0</v>
      </c>
      <c r="N17" s="8"/>
      <c r="O17" s="8"/>
    </row>
    <row r="18" spans="1:15" s="2" customFormat="1" ht="12" customHeight="1" x14ac:dyDescent="0.2">
      <c r="A18" s="41">
        <v>3211</v>
      </c>
      <c r="B18" s="41" t="s">
        <v>47</v>
      </c>
      <c r="C18" s="12">
        <v>82500</v>
      </c>
      <c r="D18" s="12">
        <f t="shared" si="5"/>
        <v>35939</v>
      </c>
      <c r="E18" s="12">
        <v>6189</v>
      </c>
      <c r="F18" s="12">
        <v>13500</v>
      </c>
      <c r="G18" s="12">
        <v>2000</v>
      </c>
      <c r="H18" s="12"/>
      <c r="I18" s="12">
        <v>9000</v>
      </c>
      <c r="J18" s="12">
        <v>2250</v>
      </c>
      <c r="K18" s="12">
        <v>3000</v>
      </c>
      <c r="L18" s="46"/>
      <c r="M18" s="46"/>
      <c r="N18" s="46"/>
      <c r="O18" s="46"/>
    </row>
    <row r="19" spans="1:15" s="2" customFormat="1" ht="12" customHeight="1" x14ac:dyDescent="0.2">
      <c r="A19" s="41">
        <v>3212</v>
      </c>
      <c r="B19" s="41" t="s">
        <v>48</v>
      </c>
      <c r="C19" s="12">
        <v>232000</v>
      </c>
      <c r="D19" s="12">
        <f t="shared" si="5"/>
        <v>344900</v>
      </c>
      <c r="E19" s="72"/>
      <c r="F19" s="72">
        <v>69400</v>
      </c>
      <c r="G19" s="12"/>
      <c r="H19" s="12">
        <v>500</v>
      </c>
      <c r="I19" s="12">
        <v>200000</v>
      </c>
      <c r="J19" s="12">
        <v>75000</v>
      </c>
      <c r="K19" s="12"/>
      <c r="L19" s="12"/>
      <c r="M19" s="12"/>
      <c r="N19" s="12"/>
      <c r="O19" s="12"/>
    </row>
    <row r="20" spans="1:15" s="2" customFormat="1" ht="12" customHeight="1" x14ac:dyDescent="0.2">
      <c r="A20" s="41">
        <v>3213</v>
      </c>
      <c r="B20" s="41" t="s">
        <v>49</v>
      </c>
      <c r="C20" s="12">
        <v>9000</v>
      </c>
      <c r="D20" s="12">
        <f t="shared" si="5"/>
        <v>10280</v>
      </c>
      <c r="E20" s="13">
        <v>2630</v>
      </c>
      <c r="F20" s="13">
        <v>1650</v>
      </c>
      <c r="G20" s="12">
        <v>2000</v>
      </c>
      <c r="H20" s="12"/>
      <c r="I20" s="12">
        <v>2000</v>
      </c>
      <c r="J20" s="12"/>
      <c r="K20" s="12">
        <v>2000</v>
      </c>
      <c r="L20" s="12"/>
      <c r="M20" s="12"/>
      <c r="N20" s="12"/>
      <c r="O20" s="12"/>
    </row>
    <row r="21" spans="1:15" s="2" customFormat="1" ht="12" customHeight="1" x14ac:dyDescent="0.2">
      <c r="A21" s="41">
        <v>3214</v>
      </c>
      <c r="B21" s="41" t="s">
        <v>110</v>
      </c>
      <c r="C21" s="12">
        <v>4500</v>
      </c>
      <c r="D21" s="12">
        <f t="shared" si="5"/>
        <v>600</v>
      </c>
      <c r="E21" s="72"/>
      <c r="F21" s="72">
        <v>600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s="2" customFormat="1" ht="6" customHeight="1" x14ac:dyDescent="0.2">
      <c r="A22" s="42"/>
      <c r="B22" s="42"/>
      <c r="C22" s="12"/>
      <c r="D22" s="1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s="2" customFormat="1" ht="17.100000000000001" customHeight="1" x14ac:dyDescent="0.2">
      <c r="A23" s="39">
        <v>322</v>
      </c>
      <c r="B23" s="40" t="s">
        <v>21</v>
      </c>
      <c r="C23" s="8">
        <f t="shared" ref="C23" si="14">SUM(C24:C29)</f>
        <v>1228425</v>
      </c>
      <c r="D23" s="8">
        <f t="shared" ref="D23:M23" si="15">SUM(D24:D29)</f>
        <v>1548132</v>
      </c>
      <c r="E23" s="8">
        <f t="shared" si="15"/>
        <v>21549</v>
      </c>
      <c r="F23" s="8">
        <f>SUM(F24:F29)</f>
        <v>703833</v>
      </c>
      <c r="G23" s="8">
        <f t="shared" si="15"/>
        <v>47000</v>
      </c>
      <c r="H23" s="8">
        <f t="shared" si="15"/>
        <v>406900</v>
      </c>
      <c r="I23" s="8">
        <f t="shared" si="15"/>
        <v>27450</v>
      </c>
      <c r="J23" s="8">
        <f t="shared" si="15"/>
        <v>277500</v>
      </c>
      <c r="K23" s="8">
        <f t="shared" si="15"/>
        <v>63900</v>
      </c>
      <c r="L23" s="8">
        <f t="shared" si="15"/>
        <v>0</v>
      </c>
      <c r="M23" s="8">
        <f t="shared" si="15"/>
        <v>0</v>
      </c>
      <c r="N23" s="8"/>
      <c r="O23" s="8"/>
    </row>
    <row r="24" spans="1:15" s="2" customFormat="1" ht="12" customHeight="1" x14ac:dyDescent="0.2">
      <c r="A24" s="41">
        <v>3221</v>
      </c>
      <c r="B24" s="41" t="s">
        <v>50</v>
      </c>
      <c r="C24" s="12">
        <v>317925</v>
      </c>
      <c r="D24" s="12">
        <f t="shared" si="5"/>
        <v>258221</v>
      </c>
      <c r="E24" s="72">
        <v>5738</v>
      </c>
      <c r="F24" s="72">
        <v>191333</v>
      </c>
      <c r="G24" s="12">
        <v>17000</v>
      </c>
      <c r="H24" s="12">
        <v>33200</v>
      </c>
      <c r="I24" s="12">
        <v>4950</v>
      </c>
      <c r="J24" s="12"/>
      <c r="K24" s="12">
        <v>6000</v>
      </c>
      <c r="L24" s="12"/>
      <c r="M24" s="12"/>
      <c r="N24" s="12"/>
      <c r="O24" s="12"/>
    </row>
    <row r="25" spans="1:15" s="2" customFormat="1" ht="12" customHeight="1" x14ac:dyDescent="0.2">
      <c r="A25" s="41">
        <v>3222</v>
      </c>
      <c r="B25" s="41" t="s">
        <v>51</v>
      </c>
      <c r="C25" s="12">
        <v>480000</v>
      </c>
      <c r="D25" s="12">
        <f t="shared" si="5"/>
        <v>885354</v>
      </c>
      <c r="E25" s="12">
        <v>12354</v>
      </c>
      <c r="F25" s="12">
        <v>200000</v>
      </c>
      <c r="G25" s="12">
        <v>5000</v>
      </c>
      <c r="H25" s="12">
        <v>318000</v>
      </c>
      <c r="I25" s="12">
        <v>22500</v>
      </c>
      <c r="J25" s="12">
        <v>277500</v>
      </c>
      <c r="K25" s="12">
        <v>50000</v>
      </c>
      <c r="L25" s="12"/>
      <c r="M25" s="12"/>
      <c r="N25" s="12"/>
      <c r="O25" s="12"/>
    </row>
    <row r="26" spans="1:15" s="2" customFormat="1" ht="12" customHeight="1" x14ac:dyDescent="0.2">
      <c r="A26" s="41">
        <v>3223</v>
      </c>
      <c r="B26" s="41" t="s">
        <v>52</v>
      </c>
      <c r="C26" s="12">
        <v>327000</v>
      </c>
      <c r="D26" s="12">
        <f t="shared" si="5"/>
        <v>355000</v>
      </c>
      <c r="E26" s="73"/>
      <c r="F26" s="73">
        <v>290000</v>
      </c>
      <c r="G26" s="12">
        <v>15000</v>
      </c>
      <c r="H26" s="12">
        <v>50000</v>
      </c>
      <c r="I26" s="12"/>
      <c r="J26" s="12"/>
      <c r="K26" s="12"/>
      <c r="L26" s="12"/>
      <c r="M26" s="12"/>
      <c r="N26" s="12"/>
      <c r="O26" s="12"/>
    </row>
    <row r="27" spans="1:15" s="2" customFormat="1" ht="12" customHeight="1" x14ac:dyDescent="0.2">
      <c r="A27" s="41">
        <v>3224</v>
      </c>
      <c r="B27" s="41" t="s">
        <v>53</v>
      </c>
      <c r="C27" s="12">
        <v>10000</v>
      </c>
      <c r="D27" s="12">
        <f t="shared" si="5"/>
        <v>7126</v>
      </c>
      <c r="E27" s="12">
        <v>126</v>
      </c>
      <c r="F27" s="12">
        <v>5000</v>
      </c>
      <c r="G27" s="12"/>
      <c r="H27" s="12">
        <v>2000</v>
      </c>
      <c r="I27" s="12"/>
      <c r="J27" s="12"/>
      <c r="K27" s="12"/>
      <c r="L27" s="12"/>
      <c r="M27" s="12"/>
      <c r="N27" s="12"/>
      <c r="O27" s="12"/>
    </row>
    <row r="28" spans="1:15" s="2" customFormat="1" ht="12" customHeight="1" x14ac:dyDescent="0.2">
      <c r="A28" s="41">
        <v>3225</v>
      </c>
      <c r="B28" s="41" t="s">
        <v>54</v>
      </c>
      <c r="C28" s="12">
        <v>83000</v>
      </c>
      <c r="D28" s="12">
        <f t="shared" si="5"/>
        <v>32931</v>
      </c>
      <c r="E28" s="12">
        <v>3331</v>
      </c>
      <c r="F28" s="12">
        <v>10000</v>
      </c>
      <c r="G28" s="12">
        <v>10000</v>
      </c>
      <c r="H28" s="12">
        <v>1700</v>
      </c>
      <c r="I28" s="12"/>
      <c r="J28" s="12"/>
      <c r="K28" s="12">
        <v>7900</v>
      </c>
      <c r="L28" s="46"/>
      <c r="M28" s="46"/>
      <c r="N28" s="46"/>
      <c r="O28" s="46"/>
    </row>
    <row r="29" spans="1:15" s="2" customFormat="1" ht="12" customHeight="1" x14ac:dyDescent="0.2">
      <c r="A29" s="41">
        <v>3227</v>
      </c>
      <c r="B29" s="41" t="s">
        <v>111</v>
      </c>
      <c r="C29" s="12">
        <v>10500</v>
      </c>
      <c r="D29" s="12">
        <f t="shared" si="5"/>
        <v>9500</v>
      </c>
      <c r="E29" s="72"/>
      <c r="F29" s="72">
        <v>7500</v>
      </c>
      <c r="G29" s="12"/>
      <c r="H29" s="12">
        <v>2000</v>
      </c>
      <c r="I29" s="12"/>
      <c r="J29" s="12"/>
      <c r="K29" s="12"/>
      <c r="L29" s="46"/>
      <c r="M29" s="46"/>
      <c r="N29" s="46"/>
      <c r="O29" s="46"/>
    </row>
    <row r="30" spans="1:15" s="2" customFormat="1" ht="6" customHeight="1" x14ac:dyDescent="0.2">
      <c r="A30" s="42"/>
      <c r="B30" s="42"/>
      <c r="C30" s="12"/>
      <c r="D30" s="12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</row>
    <row r="31" spans="1:15" s="2" customFormat="1" ht="17.100000000000001" customHeight="1" x14ac:dyDescent="0.2">
      <c r="A31" s="39">
        <v>323</v>
      </c>
      <c r="B31" s="40" t="s">
        <v>22</v>
      </c>
      <c r="C31" s="8">
        <f t="shared" ref="C31" si="16">SUM(C32:C40)</f>
        <v>1734375</v>
      </c>
      <c r="D31" s="8">
        <f t="shared" ref="D31:M31" si="17">SUM(D32:D40)</f>
        <v>849058</v>
      </c>
      <c r="E31" s="8">
        <f t="shared" si="17"/>
        <v>6318</v>
      </c>
      <c r="F31" s="8">
        <f>SUM(F32:F40)</f>
        <v>541365</v>
      </c>
      <c r="G31" s="8">
        <f t="shared" si="17"/>
        <v>122500</v>
      </c>
      <c r="H31" s="8">
        <f t="shared" si="17"/>
        <v>77000</v>
      </c>
      <c r="I31" s="8">
        <f t="shared" si="17"/>
        <v>15875</v>
      </c>
      <c r="J31" s="8">
        <f t="shared" si="17"/>
        <v>75000</v>
      </c>
      <c r="K31" s="8">
        <f t="shared" si="17"/>
        <v>11000</v>
      </c>
      <c r="L31" s="8">
        <f t="shared" si="17"/>
        <v>0</v>
      </c>
      <c r="M31" s="8">
        <f t="shared" si="17"/>
        <v>0</v>
      </c>
      <c r="N31" s="8"/>
      <c r="O31" s="8"/>
    </row>
    <row r="32" spans="1:15" s="2" customFormat="1" ht="12" customHeight="1" x14ac:dyDescent="0.2">
      <c r="A32" s="41">
        <v>3231</v>
      </c>
      <c r="B32" s="41" t="s">
        <v>55</v>
      </c>
      <c r="C32" s="12">
        <v>35000</v>
      </c>
      <c r="D32" s="12">
        <f t="shared" si="5"/>
        <v>42967</v>
      </c>
      <c r="E32" s="72">
        <v>1592</v>
      </c>
      <c r="F32" s="72">
        <v>33000</v>
      </c>
      <c r="G32" s="12">
        <v>3000</v>
      </c>
      <c r="H32" s="12"/>
      <c r="I32" s="12">
        <v>2875</v>
      </c>
      <c r="J32" s="12"/>
      <c r="K32" s="12">
        <v>2500</v>
      </c>
      <c r="L32" s="46"/>
      <c r="M32" s="46"/>
      <c r="N32" s="46"/>
      <c r="O32" s="46"/>
    </row>
    <row r="33" spans="1:15" s="2" customFormat="1" ht="12" customHeight="1" x14ac:dyDescent="0.2">
      <c r="A33" s="41">
        <v>3232</v>
      </c>
      <c r="B33" s="41" t="s">
        <v>56</v>
      </c>
      <c r="C33" s="12">
        <v>1201000</v>
      </c>
      <c r="D33" s="12">
        <f t="shared" si="5"/>
        <v>329976</v>
      </c>
      <c r="E33" s="12">
        <v>1976</v>
      </c>
      <c r="F33" s="12">
        <v>200000</v>
      </c>
      <c r="G33" s="12">
        <v>98000</v>
      </c>
      <c r="H33" s="12">
        <v>30000</v>
      </c>
      <c r="I33" s="12"/>
      <c r="J33" s="12"/>
      <c r="K33" s="12"/>
      <c r="L33" s="46"/>
      <c r="M33" s="46"/>
      <c r="N33" s="46"/>
      <c r="O33" s="46"/>
    </row>
    <row r="34" spans="1:15" s="2" customFormat="1" ht="12" customHeight="1" x14ac:dyDescent="0.2">
      <c r="A34" s="41">
        <v>3233</v>
      </c>
      <c r="B34" s="41" t="s">
        <v>57</v>
      </c>
      <c r="C34" s="12">
        <v>1875</v>
      </c>
      <c r="D34" s="12">
        <f t="shared" si="5"/>
        <v>1875</v>
      </c>
      <c r="E34" s="73"/>
      <c r="F34" s="73">
        <v>1875</v>
      </c>
      <c r="G34" s="12"/>
      <c r="H34" s="12"/>
      <c r="I34" s="12"/>
      <c r="J34" s="12"/>
      <c r="K34" s="12"/>
      <c r="L34" s="46"/>
      <c r="M34" s="46"/>
      <c r="N34" s="46"/>
      <c r="O34" s="46"/>
    </row>
    <row r="35" spans="1:15" s="2" customFormat="1" ht="12" customHeight="1" x14ac:dyDescent="0.2">
      <c r="A35" s="41">
        <v>3234</v>
      </c>
      <c r="B35" s="41" t="s">
        <v>58</v>
      </c>
      <c r="C35" s="12">
        <v>128000</v>
      </c>
      <c r="D35" s="12">
        <f t="shared" si="5"/>
        <v>100000</v>
      </c>
      <c r="E35" s="72"/>
      <c r="F35" s="72">
        <v>55000</v>
      </c>
      <c r="G35" s="12">
        <v>10000</v>
      </c>
      <c r="H35" s="12">
        <v>35000</v>
      </c>
      <c r="I35" s="12"/>
      <c r="J35" s="12"/>
      <c r="K35" s="12"/>
      <c r="L35" s="46"/>
      <c r="M35" s="46"/>
      <c r="N35" s="46"/>
      <c r="O35" s="46"/>
    </row>
    <row r="36" spans="1:15" s="2" customFormat="1" ht="12" customHeight="1" x14ac:dyDescent="0.2">
      <c r="A36" s="41">
        <v>3235</v>
      </c>
      <c r="B36" s="41" t="s">
        <v>63</v>
      </c>
      <c r="C36" s="12">
        <v>5000</v>
      </c>
      <c r="D36" s="12">
        <f t="shared" si="5"/>
        <v>9000</v>
      </c>
      <c r="E36" s="12"/>
      <c r="F36" s="12"/>
      <c r="G36" s="12">
        <v>6000</v>
      </c>
      <c r="H36" s="12"/>
      <c r="I36" s="12"/>
      <c r="J36" s="12"/>
      <c r="K36" s="12">
        <v>3000</v>
      </c>
      <c r="L36" s="46"/>
      <c r="M36" s="46"/>
      <c r="N36" s="46"/>
      <c r="O36" s="46"/>
    </row>
    <row r="37" spans="1:15" s="2" customFormat="1" ht="12" customHeight="1" x14ac:dyDescent="0.2">
      <c r="A37" s="41">
        <v>3236</v>
      </c>
      <c r="B37" s="41" t="s">
        <v>59</v>
      </c>
      <c r="C37" s="12">
        <v>38000</v>
      </c>
      <c r="D37" s="12">
        <f t="shared" si="5"/>
        <v>44000</v>
      </c>
      <c r="E37" s="73"/>
      <c r="F37" s="73">
        <v>35000</v>
      </c>
      <c r="G37" s="12">
        <v>2000</v>
      </c>
      <c r="H37" s="12">
        <v>7000</v>
      </c>
      <c r="I37" s="12"/>
      <c r="J37" s="12"/>
      <c r="K37" s="12"/>
      <c r="L37" s="12"/>
      <c r="M37" s="12"/>
      <c r="N37" s="12"/>
      <c r="O37" s="12"/>
    </row>
    <row r="38" spans="1:15" s="2" customFormat="1" ht="12" customHeight="1" x14ac:dyDescent="0.2">
      <c r="A38" s="41">
        <v>3237</v>
      </c>
      <c r="B38" s="41" t="s">
        <v>60</v>
      </c>
      <c r="C38" s="12">
        <v>22000</v>
      </c>
      <c r="D38" s="12">
        <f t="shared" si="5"/>
        <v>43800</v>
      </c>
      <c r="E38" s="72">
        <v>2500</v>
      </c>
      <c r="F38" s="72">
        <v>20800</v>
      </c>
      <c r="G38" s="12">
        <v>1500</v>
      </c>
      <c r="H38" s="12">
        <v>3000</v>
      </c>
      <c r="I38" s="12">
        <v>13000</v>
      </c>
      <c r="J38" s="12"/>
      <c r="K38" s="12">
        <v>3000</v>
      </c>
      <c r="L38" s="12"/>
      <c r="M38" s="12"/>
      <c r="N38" s="12"/>
      <c r="O38" s="12"/>
    </row>
    <row r="39" spans="1:15" s="2" customFormat="1" ht="12" customHeight="1" x14ac:dyDescent="0.2">
      <c r="A39" s="41">
        <v>3238</v>
      </c>
      <c r="B39" s="41" t="s">
        <v>61</v>
      </c>
      <c r="C39" s="12">
        <v>16500</v>
      </c>
      <c r="D39" s="12">
        <f t="shared" si="5"/>
        <v>18940</v>
      </c>
      <c r="E39" s="72">
        <v>250</v>
      </c>
      <c r="F39" s="72">
        <v>18190</v>
      </c>
      <c r="G39" s="12">
        <v>500</v>
      </c>
      <c r="H39" s="12"/>
      <c r="I39" s="12"/>
      <c r="J39" s="12"/>
      <c r="K39" s="12"/>
      <c r="L39" s="12"/>
      <c r="M39" s="12"/>
      <c r="N39" s="12"/>
      <c r="O39" s="12"/>
    </row>
    <row r="40" spans="1:15" s="2" customFormat="1" ht="12" customHeight="1" x14ac:dyDescent="0.2">
      <c r="A40" s="41">
        <v>3239</v>
      </c>
      <c r="B40" s="41" t="s">
        <v>62</v>
      </c>
      <c r="C40" s="12">
        <v>287000</v>
      </c>
      <c r="D40" s="12">
        <f t="shared" si="5"/>
        <v>258500</v>
      </c>
      <c r="E40" s="12"/>
      <c r="F40" s="12">
        <v>177500</v>
      </c>
      <c r="G40" s="12">
        <v>1500</v>
      </c>
      <c r="H40" s="12">
        <v>2000</v>
      </c>
      <c r="I40" s="12"/>
      <c r="J40" s="12">
        <v>75000</v>
      </c>
      <c r="K40" s="12">
        <v>2500</v>
      </c>
      <c r="L40" s="46"/>
      <c r="M40" s="46"/>
      <c r="N40" s="46"/>
      <c r="O40" s="46"/>
    </row>
    <row r="41" spans="1:15" s="2" customFormat="1" ht="6" customHeight="1" x14ac:dyDescent="0.2">
      <c r="A41" s="42"/>
      <c r="B41" s="42"/>
      <c r="C41" s="12"/>
      <c r="D41" s="12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s="2" customFormat="1" ht="17.100000000000001" customHeight="1" x14ac:dyDescent="0.2">
      <c r="A42" s="39">
        <v>324</v>
      </c>
      <c r="B42" s="40" t="s">
        <v>43</v>
      </c>
      <c r="C42" s="8">
        <f t="shared" ref="C42:L42" si="18">C43</f>
        <v>4000</v>
      </c>
      <c r="D42" s="8">
        <f t="shared" si="18"/>
        <v>4500</v>
      </c>
      <c r="E42" s="8">
        <f t="shared" si="18"/>
        <v>0</v>
      </c>
      <c r="F42" s="8">
        <f t="shared" si="18"/>
        <v>0</v>
      </c>
      <c r="G42" s="8">
        <f t="shared" si="18"/>
        <v>2500</v>
      </c>
      <c r="H42" s="8">
        <f t="shared" si="18"/>
        <v>0</v>
      </c>
      <c r="I42" s="8">
        <f t="shared" si="18"/>
        <v>2000</v>
      </c>
      <c r="J42" s="8">
        <f t="shared" si="18"/>
        <v>0</v>
      </c>
      <c r="K42" s="8">
        <f t="shared" si="18"/>
        <v>0</v>
      </c>
      <c r="L42" s="8">
        <f t="shared" si="18"/>
        <v>0</v>
      </c>
      <c r="M42" s="8">
        <f t="shared" ref="M42" si="19">SUM(M43)</f>
        <v>0</v>
      </c>
      <c r="N42" s="8"/>
      <c r="O42" s="8"/>
    </row>
    <row r="43" spans="1:15" s="2" customFormat="1" ht="12" customHeight="1" x14ac:dyDescent="0.2">
      <c r="A43" s="41">
        <v>3241</v>
      </c>
      <c r="B43" s="41" t="s">
        <v>43</v>
      </c>
      <c r="C43" s="12">
        <v>4000</v>
      </c>
      <c r="D43" s="12">
        <f t="shared" si="5"/>
        <v>4500</v>
      </c>
      <c r="E43" s="72"/>
      <c r="F43" s="72"/>
      <c r="G43" s="12">
        <v>2500</v>
      </c>
      <c r="H43" s="12"/>
      <c r="I43" s="12">
        <v>2000</v>
      </c>
      <c r="J43" s="12"/>
      <c r="K43" s="12"/>
      <c r="L43" s="12"/>
      <c r="M43" s="12"/>
      <c r="N43" s="12"/>
      <c r="O43" s="12"/>
    </row>
    <row r="44" spans="1:15" s="2" customFormat="1" ht="6" customHeight="1" x14ac:dyDescent="0.2">
      <c r="A44" s="42"/>
      <c r="B44" s="42"/>
      <c r="C44" s="12"/>
      <c r="D44" s="1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s="2" customFormat="1" ht="17.100000000000001" customHeight="1" x14ac:dyDescent="0.2">
      <c r="A45" s="39">
        <v>329</v>
      </c>
      <c r="B45" s="40" t="s">
        <v>23</v>
      </c>
      <c r="C45" s="8">
        <f t="shared" ref="C45" si="20">SUM(C46:C51)</f>
        <v>79940</v>
      </c>
      <c r="D45" s="8">
        <f t="shared" ref="D45:M45" si="21">SUM(D46:D51)</f>
        <v>137466</v>
      </c>
      <c r="E45" s="8">
        <f t="shared" si="21"/>
        <v>5149</v>
      </c>
      <c r="F45" s="8">
        <f t="shared" si="21"/>
        <v>26977</v>
      </c>
      <c r="G45" s="8">
        <f t="shared" si="21"/>
        <v>3600</v>
      </c>
      <c r="H45" s="8">
        <f t="shared" si="21"/>
        <v>60720</v>
      </c>
      <c r="I45" s="8">
        <f t="shared" si="21"/>
        <v>38520</v>
      </c>
      <c r="J45" s="8">
        <f t="shared" si="21"/>
        <v>0</v>
      </c>
      <c r="K45" s="8">
        <f t="shared" si="21"/>
        <v>2500</v>
      </c>
      <c r="L45" s="8">
        <f t="shared" si="21"/>
        <v>0</v>
      </c>
      <c r="M45" s="8">
        <f t="shared" si="21"/>
        <v>0</v>
      </c>
      <c r="N45" s="8"/>
      <c r="O45" s="8"/>
    </row>
    <row r="46" spans="1:15" ht="12" customHeight="1" x14ac:dyDescent="0.25">
      <c r="A46" s="41">
        <v>3291</v>
      </c>
      <c r="B46" s="41" t="s">
        <v>117</v>
      </c>
      <c r="C46" s="12">
        <v>29440</v>
      </c>
      <c r="D46" s="12">
        <f t="shared" si="5"/>
        <v>29712</v>
      </c>
      <c r="E46" s="12">
        <v>4272</v>
      </c>
      <c r="F46" s="12"/>
      <c r="G46" s="12"/>
      <c r="H46" s="12">
        <f>9720</f>
        <v>9720</v>
      </c>
      <c r="I46" s="12">
        <v>15720</v>
      </c>
      <c r="J46" s="12"/>
      <c r="K46" s="12"/>
      <c r="L46" s="12"/>
      <c r="M46" s="12"/>
      <c r="N46" s="12"/>
      <c r="O46" s="12"/>
    </row>
    <row r="47" spans="1:15" ht="12" customHeight="1" x14ac:dyDescent="0.25">
      <c r="A47" s="41">
        <v>3292</v>
      </c>
      <c r="B47" s="41" t="s">
        <v>112</v>
      </c>
      <c r="C47" s="12">
        <v>10000</v>
      </c>
      <c r="D47" s="12">
        <f t="shared" si="5"/>
        <v>9327</v>
      </c>
      <c r="E47" s="72"/>
      <c r="F47" s="72">
        <v>9327</v>
      </c>
      <c r="G47" s="12"/>
      <c r="H47" s="12"/>
      <c r="I47" s="12"/>
      <c r="J47" s="12"/>
      <c r="K47" s="12"/>
      <c r="L47" s="46"/>
      <c r="M47" s="46"/>
      <c r="N47" s="46"/>
      <c r="O47" s="46"/>
    </row>
    <row r="48" spans="1:15" ht="12" customHeight="1" x14ac:dyDescent="0.25">
      <c r="A48" s="41">
        <v>3293</v>
      </c>
      <c r="B48" s="41" t="s">
        <v>64</v>
      </c>
      <c r="C48" s="12">
        <v>8000</v>
      </c>
      <c r="D48" s="12">
        <f t="shared" si="5"/>
        <v>0</v>
      </c>
      <c r="E48" s="73"/>
      <c r="F48" s="73"/>
      <c r="G48" s="12"/>
      <c r="H48" s="12"/>
      <c r="I48" s="12"/>
      <c r="J48" s="12"/>
      <c r="K48" s="12"/>
      <c r="L48" s="46"/>
      <c r="M48" s="46"/>
      <c r="N48" s="46"/>
      <c r="O48" s="46"/>
    </row>
    <row r="49" spans="1:15" ht="12" customHeight="1" x14ac:dyDescent="0.25">
      <c r="A49" s="41">
        <v>3294</v>
      </c>
      <c r="B49" s="41" t="s">
        <v>113</v>
      </c>
      <c r="C49" s="12">
        <v>1000</v>
      </c>
      <c r="D49" s="12">
        <f t="shared" si="5"/>
        <v>1100</v>
      </c>
      <c r="E49" s="12">
        <v>100</v>
      </c>
      <c r="F49" s="12">
        <v>1000</v>
      </c>
      <c r="G49" s="12"/>
      <c r="H49" s="12"/>
      <c r="I49" s="12"/>
      <c r="J49" s="12"/>
      <c r="K49" s="12"/>
      <c r="L49" s="46"/>
      <c r="M49" s="46"/>
      <c r="N49" s="46"/>
      <c r="O49" s="46"/>
    </row>
    <row r="50" spans="1:15" ht="12" customHeight="1" x14ac:dyDescent="0.25">
      <c r="A50" s="41">
        <v>3295</v>
      </c>
      <c r="B50" s="41" t="s">
        <v>114</v>
      </c>
      <c r="C50" s="12">
        <v>15000</v>
      </c>
      <c r="D50" s="12">
        <f t="shared" si="5"/>
        <v>22290</v>
      </c>
      <c r="E50" s="72">
        <v>290</v>
      </c>
      <c r="F50" s="72"/>
      <c r="G50" s="12">
        <v>2000</v>
      </c>
      <c r="H50" s="12"/>
      <c r="I50" s="12">
        <v>20000</v>
      </c>
      <c r="J50" s="12"/>
      <c r="K50" s="12"/>
      <c r="L50" s="46"/>
      <c r="M50" s="46"/>
      <c r="N50" s="46"/>
      <c r="O50" s="46"/>
    </row>
    <row r="51" spans="1:15" ht="12" customHeight="1" x14ac:dyDescent="0.25">
      <c r="A51" s="41">
        <v>3299</v>
      </c>
      <c r="B51" s="41" t="s">
        <v>23</v>
      </c>
      <c r="C51" s="12">
        <v>16500</v>
      </c>
      <c r="D51" s="12">
        <f t="shared" si="5"/>
        <v>75037</v>
      </c>
      <c r="E51" s="12">
        <v>487</v>
      </c>
      <c r="F51" s="12">
        <v>16650</v>
      </c>
      <c r="G51" s="12">
        <v>1600</v>
      </c>
      <c r="H51" s="12">
        <v>51000</v>
      </c>
      <c r="I51" s="12">
        <v>2800</v>
      </c>
      <c r="J51" s="12"/>
      <c r="K51" s="12">
        <v>2500</v>
      </c>
      <c r="L51" s="46"/>
      <c r="M51" s="46"/>
      <c r="N51" s="46"/>
      <c r="O51" s="46"/>
    </row>
    <row r="52" spans="1:15" ht="6" customHeight="1" x14ac:dyDescent="0.25">
      <c r="A52" s="42"/>
      <c r="B52" s="42"/>
      <c r="C52" s="12"/>
      <c r="D52" s="12"/>
      <c r="E52" s="44"/>
      <c r="F52" s="44"/>
      <c r="G52" s="44"/>
      <c r="H52" s="44"/>
      <c r="I52" s="44"/>
      <c r="J52" s="44"/>
      <c r="K52" s="44"/>
      <c r="L52" s="45"/>
      <c r="M52" s="45"/>
      <c r="N52" s="45"/>
      <c r="O52" s="45"/>
    </row>
    <row r="53" spans="1:15" ht="17.100000000000001" customHeight="1" x14ac:dyDescent="0.25">
      <c r="A53" s="39">
        <v>34</v>
      </c>
      <c r="B53" s="40" t="s">
        <v>46</v>
      </c>
      <c r="C53" s="8">
        <f t="shared" ref="C53:M53" si="22">C54</f>
        <v>6600</v>
      </c>
      <c r="D53" s="8">
        <f t="shared" si="22"/>
        <v>8475</v>
      </c>
      <c r="E53" s="8">
        <f t="shared" si="22"/>
        <v>0</v>
      </c>
      <c r="F53" s="8">
        <f t="shared" si="22"/>
        <v>6975</v>
      </c>
      <c r="G53" s="8">
        <f t="shared" si="22"/>
        <v>1500</v>
      </c>
      <c r="H53" s="8">
        <f t="shared" si="22"/>
        <v>0</v>
      </c>
      <c r="I53" s="8">
        <f t="shared" si="22"/>
        <v>0</v>
      </c>
      <c r="J53" s="8">
        <f t="shared" si="22"/>
        <v>0</v>
      </c>
      <c r="K53" s="8">
        <f t="shared" si="22"/>
        <v>0</v>
      </c>
      <c r="L53" s="8">
        <f t="shared" si="22"/>
        <v>0</v>
      </c>
      <c r="M53" s="8">
        <f t="shared" si="22"/>
        <v>0</v>
      </c>
      <c r="N53" s="8">
        <v>8600</v>
      </c>
      <c r="O53" s="8">
        <v>6000</v>
      </c>
    </row>
    <row r="54" spans="1:15" ht="17.100000000000001" customHeight="1" x14ac:dyDescent="0.25">
      <c r="A54" s="39">
        <v>343</v>
      </c>
      <c r="B54" s="40" t="s">
        <v>24</v>
      </c>
      <c r="C54" s="8">
        <f>SUM(C55:C56)</f>
        <v>6600</v>
      </c>
      <c r="D54" s="8">
        <f t="shared" ref="D54:M54" si="23">SUM(D55:D56)</f>
        <v>8475</v>
      </c>
      <c r="E54" s="8">
        <f t="shared" si="23"/>
        <v>0</v>
      </c>
      <c r="F54" s="8">
        <f t="shared" si="23"/>
        <v>6975</v>
      </c>
      <c r="G54" s="8">
        <f t="shared" si="23"/>
        <v>1500</v>
      </c>
      <c r="H54" s="8">
        <f t="shared" si="23"/>
        <v>0</v>
      </c>
      <c r="I54" s="8">
        <f t="shared" si="23"/>
        <v>0</v>
      </c>
      <c r="J54" s="8">
        <f t="shared" ref="J54" si="24">SUM(J55:J56)</f>
        <v>0</v>
      </c>
      <c r="K54" s="8">
        <f t="shared" si="23"/>
        <v>0</v>
      </c>
      <c r="L54" s="8">
        <f t="shared" si="23"/>
        <v>0</v>
      </c>
      <c r="M54" s="8">
        <f t="shared" si="23"/>
        <v>0</v>
      </c>
      <c r="N54" s="8"/>
      <c r="O54" s="8"/>
    </row>
    <row r="55" spans="1:15" ht="12" customHeight="1" x14ac:dyDescent="0.25">
      <c r="A55" s="47">
        <v>3431</v>
      </c>
      <c r="B55" s="41" t="s">
        <v>65</v>
      </c>
      <c r="C55" s="12">
        <v>5100</v>
      </c>
      <c r="D55" s="12">
        <f t="shared" si="5"/>
        <v>7200</v>
      </c>
      <c r="E55" s="72"/>
      <c r="F55" s="72">
        <v>6200</v>
      </c>
      <c r="G55" s="12">
        <v>1000</v>
      </c>
      <c r="H55" s="12"/>
      <c r="I55" s="12"/>
      <c r="J55" s="12"/>
      <c r="K55" s="12"/>
      <c r="L55" s="46"/>
      <c r="M55" s="46"/>
      <c r="N55" s="46"/>
      <c r="O55" s="46"/>
    </row>
    <row r="56" spans="1:15" ht="12" customHeight="1" x14ac:dyDescent="0.25">
      <c r="A56" s="47">
        <v>3433</v>
      </c>
      <c r="B56" s="41" t="s">
        <v>66</v>
      </c>
      <c r="C56" s="12">
        <v>1500</v>
      </c>
      <c r="D56" s="12">
        <f t="shared" si="5"/>
        <v>1275</v>
      </c>
      <c r="E56" s="72"/>
      <c r="F56" s="72">
        <v>775</v>
      </c>
      <c r="G56" s="12">
        <v>500</v>
      </c>
      <c r="H56" s="12"/>
      <c r="I56" s="12"/>
      <c r="J56" s="12"/>
      <c r="K56" s="12"/>
      <c r="L56" s="46"/>
      <c r="M56" s="46"/>
      <c r="N56" s="46"/>
      <c r="O56" s="46"/>
    </row>
    <row r="57" spans="1:15" ht="6" customHeight="1" x14ac:dyDescent="0.25">
      <c r="A57" s="43"/>
      <c r="B57" s="42"/>
      <c r="C57" s="12"/>
      <c r="D57" s="12"/>
      <c r="E57" s="44"/>
      <c r="F57" s="44"/>
      <c r="G57" s="44"/>
      <c r="H57" s="44"/>
      <c r="I57" s="44"/>
      <c r="J57" s="44"/>
      <c r="K57" s="44"/>
      <c r="L57" s="45"/>
      <c r="M57" s="45"/>
      <c r="N57" s="45"/>
      <c r="O57" s="45"/>
    </row>
    <row r="58" spans="1:15" ht="17.100000000000001" customHeight="1" x14ac:dyDescent="0.25">
      <c r="A58" s="39">
        <v>37</v>
      </c>
      <c r="B58" s="40" t="s">
        <v>121</v>
      </c>
      <c r="C58" s="8">
        <f>C59</f>
        <v>700000</v>
      </c>
      <c r="D58" s="8">
        <f>D59</f>
        <v>755000</v>
      </c>
      <c r="E58" s="8">
        <f t="shared" ref="E58:M58" si="25">E59</f>
        <v>0</v>
      </c>
      <c r="F58" s="8">
        <f t="shared" si="25"/>
        <v>400000</v>
      </c>
      <c r="G58" s="8">
        <f t="shared" si="25"/>
        <v>5000</v>
      </c>
      <c r="H58" s="8">
        <f t="shared" si="25"/>
        <v>0</v>
      </c>
      <c r="I58" s="8">
        <f t="shared" si="25"/>
        <v>350000</v>
      </c>
      <c r="J58" s="8">
        <f t="shared" si="25"/>
        <v>0</v>
      </c>
      <c r="K58" s="8">
        <f t="shared" si="25"/>
        <v>0</v>
      </c>
      <c r="L58" s="8">
        <f t="shared" si="25"/>
        <v>0</v>
      </c>
      <c r="M58" s="8">
        <f t="shared" si="25"/>
        <v>0</v>
      </c>
      <c r="N58" s="8">
        <v>800000</v>
      </c>
      <c r="O58" s="8">
        <v>400000</v>
      </c>
    </row>
    <row r="59" spans="1:15" ht="17.100000000000001" customHeight="1" x14ac:dyDescent="0.25">
      <c r="A59" s="39">
        <v>372</v>
      </c>
      <c r="B59" s="40" t="s">
        <v>118</v>
      </c>
      <c r="C59" s="8">
        <f>SUM(C60)</f>
        <v>700000</v>
      </c>
      <c r="D59" s="8">
        <f>SUM(D60)</f>
        <v>755000</v>
      </c>
      <c r="E59" s="8">
        <f>SUM(E60)</f>
        <v>0</v>
      </c>
      <c r="F59" s="8">
        <f t="shared" ref="F59:M59" si="26">SUM(F60)</f>
        <v>400000</v>
      </c>
      <c r="G59" s="8">
        <f t="shared" si="26"/>
        <v>5000</v>
      </c>
      <c r="H59" s="8">
        <f t="shared" si="26"/>
        <v>0</v>
      </c>
      <c r="I59" s="8">
        <f t="shared" si="26"/>
        <v>350000</v>
      </c>
      <c r="J59" s="8">
        <f t="shared" si="26"/>
        <v>0</v>
      </c>
      <c r="K59" s="8">
        <f t="shared" si="26"/>
        <v>0</v>
      </c>
      <c r="L59" s="8">
        <f t="shared" si="26"/>
        <v>0</v>
      </c>
      <c r="M59" s="8">
        <f t="shared" si="26"/>
        <v>0</v>
      </c>
      <c r="N59" s="8"/>
      <c r="O59" s="8"/>
    </row>
    <row r="60" spans="1:15" ht="12" customHeight="1" x14ac:dyDescent="0.25">
      <c r="A60" s="47">
        <v>3722</v>
      </c>
      <c r="B60" s="41" t="s">
        <v>116</v>
      </c>
      <c r="C60" s="12">
        <v>700000</v>
      </c>
      <c r="D60" s="12">
        <f>SUM(E60:M60)</f>
        <v>755000</v>
      </c>
      <c r="E60" s="72"/>
      <c r="F60" s="72">
        <f>400000</f>
        <v>400000</v>
      </c>
      <c r="G60" s="12">
        <v>5000</v>
      </c>
      <c r="H60" s="12"/>
      <c r="I60" s="12">
        <v>350000</v>
      </c>
      <c r="J60" s="12"/>
      <c r="K60" s="12"/>
      <c r="L60" s="46"/>
      <c r="M60" s="46"/>
      <c r="N60" s="46"/>
      <c r="O60" s="46"/>
    </row>
    <row r="61" spans="1:15" ht="6" customHeight="1" x14ac:dyDescent="0.25">
      <c r="A61" s="43"/>
      <c r="B61" s="42"/>
      <c r="C61" s="12"/>
      <c r="D61" s="12"/>
      <c r="E61" s="44"/>
      <c r="F61" s="44"/>
      <c r="G61" s="44"/>
      <c r="H61" s="44"/>
      <c r="I61" s="44"/>
      <c r="J61" s="44"/>
      <c r="K61" s="44"/>
      <c r="L61" s="45"/>
      <c r="M61" s="45"/>
      <c r="N61" s="45"/>
      <c r="O61" s="45"/>
    </row>
    <row r="62" spans="1:15" ht="17.100000000000001" customHeight="1" x14ac:dyDescent="0.25">
      <c r="A62" s="39">
        <v>42</v>
      </c>
      <c r="B62" s="40" t="s">
        <v>124</v>
      </c>
      <c r="C62" s="8">
        <f>C63+C69</f>
        <v>570000</v>
      </c>
      <c r="D62" s="8">
        <f>D63+D69</f>
        <v>439216</v>
      </c>
      <c r="E62" s="8">
        <f>E63+E69</f>
        <v>39279</v>
      </c>
      <c r="F62" s="8">
        <f t="shared" ref="F62:M62" si="27">F63+F69</f>
        <v>111937</v>
      </c>
      <c r="G62" s="8">
        <f t="shared" si="27"/>
        <v>29000</v>
      </c>
      <c r="H62" s="8">
        <f t="shared" si="27"/>
        <v>10000</v>
      </c>
      <c r="I62" s="8">
        <f t="shared" si="27"/>
        <v>209000</v>
      </c>
      <c r="J62" s="8">
        <f t="shared" ref="J62" si="28">J63+J69</f>
        <v>0</v>
      </c>
      <c r="K62" s="8">
        <f t="shared" si="27"/>
        <v>40000</v>
      </c>
      <c r="L62" s="8">
        <f t="shared" si="27"/>
        <v>0</v>
      </c>
      <c r="M62" s="8">
        <f t="shared" si="27"/>
        <v>0</v>
      </c>
      <c r="N62" s="8">
        <v>726500</v>
      </c>
      <c r="O62" s="8">
        <v>390000</v>
      </c>
    </row>
    <row r="63" spans="1:15" ht="17.100000000000001" customHeight="1" x14ac:dyDescent="0.25">
      <c r="A63" s="39">
        <v>422</v>
      </c>
      <c r="B63" s="40" t="s">
        <v>25</v>
      </c>
      <c r="C63" s="8">
        <f t="shared" ref="C63" si="29">SUM(C64:C67)</f>
        <v>247000</v>
      </c>
      <c r="D63" s="8">
        <f>SUM(D64:D67)</f>
        <v>193216</v>
      </c>
      <c r="E63" s="8">
        <f t="shared" ref="E63:M63" si="30">SUM(E64:E67)</f>
        <v>39279</v>
      </c>
      <c r="F63" s="8">
        <f t="shared" si="30"/>
        <v>101937</v>
      </c>
      <c r="G63" s="8">
        <f t="shared" si="30"/>
        <v>22000</v>
      </c>
      <c r="H63" s="8">
        <f t="shared" si="30"/>
        <v>0</v>
      </c>
      <c r="I63" s="8">
        <f t="shared" si="30"/>
        <v>0</v>
      </c>
      <c r="J63" s="8">
        <f t="shared" ref="J63" si="31">SUM(J64:J67)</f>
        <v>0</v>
      </c>
      <c r="K63" s="8">
        <f t="shared" si="30"/>
        <v>30000</v>
      </c>
      <c r="L63" s="8">
        <f t="shared" si="30"/>
        <v>0</v>
      </c>
      <c r="M63" s="8">
        <f t="shared" si="30"/>
        <v>0</v>
      </c>
      <c r="N63" s="8"/>
      <c r="O63" s="8"/>
    </row>
    <row r="64" spans="1:15" ht="12" customHeight="1" x14ac:dyDescent="0.25">
      <c r="A64" s="41">
        <v>4221</v>
      </c>
      <c r="B64" s="41" t="s">
        <v>67</v>
      </c>
      <c r="C64" s="12">
        <v>82000</v>
      </c>
      <c r="D64" s="12">
        <f>SUM(E64:M64)</f>
        <v>97000</v>
      </c>
      <c r="E64" s="12">
        <v>11563</v>
      </c>
      <c r="F64" s="12">
        <v>70437</v>
      </c>
      <c r="G64" s="12">
        <v>5000</v>
      </c>
      <c r="H64" s="12"/>
      <c r="I64" s="12"/>
      <c r="J64" s="12"/>
      <c r="K64" s="12">
        <v>10000</v>
      </c>
      <c r="L64" s="46"/>
      <c r="M64" s="46"/>
      <c r="N64" s="46"/>
      <c r="O64" s="46"/>
    </row>
    <row r="65" spans="1:15" s="1" customFormat="1" ht="12" customHeight="1" x14ac:dyDescent="0.25">
      <c r="A65" s="41">
        <v>4223</v>
      </c>
      <c r="B65" s="41" t="s">
        <v>68</v>
      </c>
      <c r="C65" s="12">
        <v>44000</v>
      </c>
      <c r="D65" s="12">
        <f t="shared" si="5"/>
        <v>70508</v>
      </c>
      <c r="E65" s="12">
        <v>22008</v>
      </c>
      <c r="F65" s="12">
        <v>31500</v>
      </c>
      <c r="G65" s="12">
        <v>7000</v>
      </c>
      <c r="H65" s="12"/>
      <c r="I65" s="12"/>
      <c r="J65" s="12"/>
      <c r="K65" s="12">
        <v>10000</v>
      </c>
      <c r="L65" s="46"/>
      <c r="M65" s="46"/>
      <c r="N65" s="46"/>
      <c r="O65" s="46"/>
    </row>
    <row r="66" spans="1:15" ht="12" customHeight="1" x14ac:dyDescent="0.25">
      <c r="A66" s="41">
        <v>4226</v>
      </c>
      <c r="B66" s="41" t="s">
        <v>69</v>
      </c>
      <c r="C66" s="12">
        <v>53000</v>
      </c>
      <c r="D66" s="12">
        <f t="shared" si="5"/>
        <v>5000</v>
      </c>
      <c r="E66" s="13"/>
      <c r="F66" s="13"/>
      <c r="G66" s="12"/>
      <c r="H66" s="12"/>
      <c r="I66" s="12"/>
      <c r="J66" s="12"/>
      <c r="K66" s="12">
        <v>5000</v>
      </c>
      <c r="L66" s="46"/>
      <c r="M66" s="46"/>
      <c r="N66" s="46"/>
      <c r="O66" s="46"/>
    </row>
    <row r="67" spans="1:15" ht="12" customHeight="1" x14ac:dyDescent="0.25">
      <c r="A67" s="41">
        <v>4227</v>
      </c>
      <c r="B67" s="41" t="s">
        <v>115</v>
      </c>
      <c r="C67" s="12">
        <v>68000</v>
      </c>
      <c r="D67" s="12">
        <f t="shared" si="5"/>
        <v>20708</v>
      </c>
      <c r="E67" s="12">
        <v>5708</v>
      </c>
      <c r="F67" s="12"/>
      <c r="G67" s="12">
        <v>10000</v>
      </c>
      <c r="H67" s="12"/>
      <c r="I67" s="12"/>
      <c r="J67" s="12"/>
      <c r="K67" s="12">
        <v>5000</v>
      </c>
      <c r="L67" s="46"/>
      <c r="M67" s="46"/>
      <c r="N67" s="46"/>
      <c r="O67" s="46"/>
    </row>
    <row r="68" spans="1:15" ht="6" customHeight="1" x14ac:dyDescent="0.25">
      <c r="A68" s="48"/>
      <c r="B68" s="49"/>
      <c r="C68" s="12"/>
      <c r="D68" s="12"/>
      <c r="E68" s="44"/>
      <c r="F68" s="44"/>
      <c r="G68" s="44"/>
      <c r="H68" s="44"/>
      <c r="I68" s="44"/>
      <c r="J68" s="44"/>
      <c r="K68" s="44"/>
      <c r="L68" s="45"/>
      <c r="M68" s="45"/>
      <c r="N68" s="45"/>
      <c r="O68" s="45"/>
    </row>
    <row r="69" spans="1:15" ht="17.100000000000001" customHeight="1" x14ac:dyDescent="0.25">
      <c r="A69" s="39">
        <v>424</v>
      </c>
      <c r="B69" s="40" t="s">
        <v>119</v>
      </c>
      <c r="C69" s="8">
        <f>C70</f>
        <v>323000</v>
      </c>
      <c r="D69" s="8">
        <f>D70</f>
        <v>246000</v>
      </c>
      <c r="E69" s="8">
        <f t="shared" ref="E69:M69" si="32">E70</f>
        <v>0</v>
      </c>
      <c r="F69" s="8">
        <f t="shared" si="32"/>
        <v>10000</v>
      </c>
      <c r="G69" s="8">
        <f t="shared" si="32"/>
        <v>7000</v>
      </c>
      <c r="H69" s="8">
        <f t="shared" si="32"/>
        <v>10000</v>
      </c>
      <c r="I69" s="8">
        <f t="shared" si="32"/>
        <v>209000</v>
      </c>
      <c r="J69" s="8">
        <f t="shared" si="32"/>
        <v>0</v>
      </c>
      <c r="K69" s="8">
        <f t="shared" si="32"/>
        <v>10000</v>
      </c>
      <c r="L69" s="8">
        <f t="shared" si="32"/>
        <v>0</v>
      </c>
      <c r="M69" s="8">
        <f t="shared" si="32"/>
        <v>0</v>
      </c>
      <c r="N69" s="8"/>
      <c r="O69" s="8"/>
    </row>
    <row r="70" spans="1:15" ht="12" customHeight="1" x14ac:dyDescent="0.25">
      <c r="A70" s="47">
        <v>4241</v>
      </c>
      <c r="B70" s="41" t="s">
        <v>70</v>
      </c>
      <c r="C70" s="12">
        <v>323000</v>
      </c>
      <c r="D70" s="12">
        <f t="shared" si="5"/>
        <v>246000</v>
      </c>
      <c r="E70" s="12"/>
      <c r="F70" s="12">
        <f>10000</f>
        <v>10000</v>
      </c>
      <c r="G70" s="12">
        <v>7000</v>
      </c>
      <c r="H70" s="12">
        <v>10000</v>
      </c>
      <c r="I70" s="12">
        <v>209000</v>
      </c>
      <c r="J70" s="12"/>
      <c r="K70" s="12">
        <v>10000</v>
      </c>
      <c r="L70" s="46"/>
      <c r="M70" s="46"/>
      <c r="N70" s="46"/>
      <c r="O70" s="46"/>
    </row>
    <row r="71" spans="1:15" ht="6" customHeight="1" x14ac:dyDescent="0.25">
      <c r="A71" s="42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5"/>
      <c r="N71" s="45"/>
      <c r="O71" s="45"/>
    </row>
    <row r="72" spans="1:15" ht="17.100000000000001" customHeight="1" x14ac:dyDescent="0.25">
      <c r="A72" s="39">
        <v>45</v>
      </c>
      <c r="B72" s="40" t="s">
        <v>122</v>
      </c>
      <c r="C72" s="8">
        <f>C73+C76</f>
        <v>0</v>
      </c>
      <c r="D72" s="8">
        <f>D73</f>
        <v>426813</v>
      </c>
      <c r="E72" s="8">
        <f t="shared" ref="E72:M72" si="33">E73</f>
        <v>0</v>
      </c>
      <c r="F72" s="8">
        <f t="shared" si="33"/>
        <v>0</v>
      </c>
      <c r="G72" s="8">
        <f t="shared" si="33"/>
        <v>0</v>
      </c>
      <c r="H72" s="8">
        <f t="shared" si="33"/>
        <v>0</v>
      </c>
      <c r="I72" s="8">
        <f t="shared" si="33"/>
        <v>0</v>
      </c>
      <c r="J72" s="8">
        <f t="shared" si="33"/>
        <v>0</v>
      </c>
      <c r="K72" s="8">
        <f t="shared" si="33"/>
        <v>0</v>
      </c>
      <c r="L72" s="8">
        <f t="shared" si="33"/>
        <v>0</v>
      </c>
      <c r="M72" s="8">
        <f t="shared" si="33"/>
        <v>0</v>
      </c>
      <c r="N72" s="8">
        <v>650000</v>
      </c>
      <c r="O72" s="8">
        <v>3000000</v>
      </c>
    </row>
    <row r="73" spans="1:15" ht="17.100000000000001" customHeight="1" x14ac:dyDescent="0.25">
      <c r="A73" s="39">
        <v>451</v>
      </c>
      <c r="B73" s="40" t="s">
        <v>123</v>
      </c>
      <c r="C73" s="8">
        <f>SUM(C74)</f>
        <v>0</v>
      </c>
      <c r="D73" s="8">
        <f>SUM(D74)</f>
        <v>426813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s="80" customFormat="1" ht="12" customHeight="1" x14ac:dyDescent="0.25">
      <c r="A74" s="47">
        <v>4511</v>
      </c>
      <c r="B74" s="41" t="s">
        <v>123</v>
      </c>
      <c r="C74" s="12">
        <v>0</v>
      </c>
      <c r="D74" s="12">
        <f>SUM(E74:M74)</f>
        <v>426813</v>
      </c>
      <c r="E74" s="12"/>
      <c r="F74" s="12">
        <v>426813</v>
      </c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6" customHeight="1" x14ac:dyDescent="0.25">
      <c r="A75" s="42"/>
      <c r="B75" s="42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5"/>
      <c r="N75" s="45"/>
      <c r="O75" s="45"/>
    </row>
    <row r="76" spans="1:15" ht="17.100000000000001" customHeight="1" x14ac:dyDescent="0.25">
      <c r="A76" s="39">
        <v>452</v>
      </c>
      <c r="B76" s="40" t="s">
        <v>123</v>
      </c>
      <c r="C76" s="8">
        <f>SUM(C77)</f>
        <v>0</v>
      </c>
      <c r="D76" s="8">
        <f>SUM(D77)</f>
        <v>251250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80" customFormat="1" ht="12" customHeight="1" x14ac:dyDescent="0.25">
      <c r="A77" s="47">
        <v>4521</v>
      </c>
      <c r="B77" s="41" t="s">
        <v>140</v>
      </c>
      <c r="C77" s="12">
        <v>0</v>
      </c>
      <c r="D77" s="12">
        <f t="shared" ref="D77" si="34">SUM(E77:M77)</f>
        <v>251250</v>
      </c>
      <c r="E77" s="12"/>
      <c r="F77" s="12">
        <v>251250</v>
      </c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6" customHeight="1" x14ac:dyDescent="0.25">
      <c r="A78" s="47"/>
      <c r="B78" s="41"/>
      <c r="C78" s="12"/>
      <c r="D78" s="12"/>
      <c r="E78" s="12"/>
      <c r="F78" s="12"/>
      <c r="G78" s="12"/>
      <c r="H78" s="12"/>
      <c r="I78" s="12"/>
      <c r="J78" s="12"/>
      <c r="K78" s="12"/>
      <c r="L78" s="46"/>
      <c r="M78" s="46"/>
      <c r="N78" s="46"/>
      <c r="O78" s="46"/>
    </row>
    <row r="79" spans="1:15" x14ac:dyDescent="0.25">
      <c r="A79" s="57"/>
      <c r="B79" s="58" t="s">
        <v>5</v>
      </c>
      <c r="C79" s="59">
        <f>C5+C10+C13+C17+C23+C31+C42+C45+C54+C59+C63+C69</f>
        <v>20137335</v>
      </c>
      <c r="D79" s="59">
        <f>D5+D10+D13+D17+D23+D31+D42+D45+D54+D59+D63+D69+D73+D76</f>
        <v>21007535</v>
      </c>
      <c r="E79" s="59">
        <f>E5+E10+E13+E17+E23+E31+E42+E45+E54+E59+E63+E69+E73</f>
        <v>81119</v>
      </c>
      <c r="F79" s="59">
        <f>F5+F10+F13+F17+F23+F31+F42+F45+F54+F59+F63+F69+F73</f>
        <v>3608237</v>
      </c>
      <c r="G79" s="59">
        <f t="shared" ref="G79:M79" si="35">G5+G10+G13+G17+G23+G31+G42+G45+G54+G59+G63+G69+G73</f>
        <v>215100</v>
      </c>
      <c r="H79" s="59">
        <f t="shared" si="35"/>
        <v>686720</v>
      </c>
      <c r="I79" s="59">
        <f t="shared" si="35"/>
        <v>14423285</v>
      </c>
      <c r="J79" s="59">
        <f t="shared" si="35"/>
        <v>1192611</v>
      </c>
      <c r="K79" s="59">
        <f t="shared" si="35"/>
        <v>122400</v>
      </c>
      <c r="L79" s="59">
        <f t="shared" si="35"/>
        <v>0</v>
      </c>
      <c r="M79" s="59">
        <f t="shared" si="35"/>
        <v>0</v>
      </c>
      <c r="N79" s="59">
        <f>N4+N16+N53+N58+N62+N72</f>
        <v>21343300</v>
      </c>
      <c r="O79" s="59">
        <f>O4+O16+O53+O58+O62+O72</f>
        <v>22686085</v>
      </c>
    </row>
    <row r="81" spans="3:15" x14ac:dyDescent="0.25">
      <c r="C81" s="77"/>
      <c r="D81" s="77"/>
      <c r="E81" s="77"/>
      <c r="L81" s="104" t="s">
        <v>147</v>
      </c>
      <c r="M81" s="104"/>
      <c r="N81" s="104"/>
      <c r="O81" s="91"/>
    </row>
    <row r="82" spans="3:15" x14ac:dyDescent="0.25">
      <c r="F82" s="95"/>
    </row>
  </sheetData>
  <mergeCells count="2">
    <mergeCell ref="C1:M1"/>
    <mergeCell ref="L81:N81"/>
  </mergeCells>
  <pageMargins left="0.39370078740157483" right="0.11811023622047245" top="0.19685039370078741" bottom="0.19685039370078741" header="0" footer="0"/>
  <pageSetup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2021</vt:lpstr>
      <vt:lpstr>PRIHODI 2022,2023</vt:lpstr>
      <vt:lpstr>RASHODI 2021,2022,2023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Marić</dc:creator>
  <cp:lastModifiedBy>Martina</cp:lastModifiedBy>
  <cp:lastPrinted>2021-12-22T11:12:46Z</cp:lastPrinted>
  <dcterms:created xsi:type="dcterms:W3CDTF">2020-03-15T10:09:46Z</dcterms:created>
  <dcterms:modified xsi:type="dcterms:W3CDTF">2023-09-22T07:56:51Z</dcterms:modified>
</cp:coreProperties>
</file>